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2ross\Proiect Cogenerare\ACHIZITIA 5-MONTAJ ECHIPAMENTE\"/>
    </mc:Choice>
  </mc:AlternateContent>
  <bookViews>
    <workbookView xWindow="0" yWindow="0" windowWidth="28800" windowHeight="14235" activeTab="2"/>
  </bookViews>
  <sheets>
    <sheet name="coef" sheetId="1" r:id="rId1"/>
    <sheet name="centralizator" sheetId="2" r:id="rId2"/>
    <sheet name="F3 hvac" sheetId="3" r:id="rId3"/>
    <sheet name="F3 ct" sheetId="4" r:id="rId4"/>
    <sheet name="CS+SCADA" sheetId="5" r:id="rId5"/>
    <sheet name="F3 gaz" sheetId="6" r:id="rId6"/>
    <sheet name="F4" sheetId="7" r:id="rId7"/>
    <sheet name="F5 hvac" sheetId="8" r:id="rId8"/>
    <sheet name="F5 ct" sheetId="9" r:id="rId9"/>
    <sheet name="F3 OS" sheetId="10" r:id="rId10"/>
  </sheets>
  <externalReferences>
    <externalReference r:id="rId11"/>
  </externalReferences>
  <definedNames>
    <definedName name="_xlnm._FilterDatabase" localSheetId="3" hidden="1">'F3 ct'!$A$9:$N$97</definedName>
    <definedName name="_xlnm._FilterDatabase" localSheetId="5" hidden="1">'F3 gaz'!$A$12:$J$321</definedName>
    <definedName name="_xlnm._FilterDatabase" localSheetId="2" hidden="1">'F3 hvac'!$A$9:$N$320</definedName>
    <definedName name="ag" localSheetId="9">[1]coef!#REF!</definedName>
    <definedName name="ag">coef!#REF!</definedName>
    <definedName name="ccman" localSheetId="9">[1]coef!#REF!</definedName>
    <definedName name="ccman">coef!#REF!</definedName>
    <definedName name="cgaz" localSheetId="9">[1]coef!#REF!</definedName>
    <definedName name="cgaz">coef!#REF!</definedName>
    <definedName name="cmaj">[1]coef!#REF!</definedName>
    <definedName name="cman" localSheetId="9">[1]coef!#REF!</definedName>
    <definedName name="cman">coef!#REF!</definedName>
    <definedName name="cmat" localSheetId="9">[1]coef!#REF!</definedName>
    <definedName name="cmat">coef!#REF!</definedName>
    <definedName name="ctra" localSheetId="9">[1]coef!#REF!</definedName>
    <definedName name="ctra">coef!#REF!</definedName>
    <definedName name="ctvng" localSheetId="9">[1]coef!#REF!</definedName>
    <definedName name="ctvng">coef!#REF!</definedName>
    <definedName name="ctvzn" localSheetId="9">[1]coef!#REF!</definedName>
    <definedName name="ctvzn">coef!#REF!</definedName>
    <definedName name="cuti" localSheetId="9">[1]coef!#REF!</definedName>
    <definedName name="cuti">coef!#REF!</definedName>
    <definedName name="e" localSheetId="9">[1]coef!#REF!</definedName>
    <definedName name="e">coef!#REF!</definedName>
    <definedName name="i" localSheetId="9">[1]coef!$B$3</definedName>
    <definedName name="i">coef!$B$3</definedName>
    <definedName name="l" localSheetId="9">[1]coef!#REF!</definedName>
    <definedName name="l">coef!#REF!</definedName>
    <definedName name="man" localSheetId="9">[1]coef!#REF!</definedName>
    <definedName name="man">coef!#REF!</definedName>
    <definedName name="p" localSheetId="9">[1]coef!$B$4</definedName>
    <definedName name="p">coef!$B$4</definedName>
    <definedName name="_xlnm.Print_Area" localSheetId="1">centralizator!$A$1:$D$51</definedName>
    <definedName name="_xlnm.Print_Area" localSheetId="0">coef!$A$1:$B$4</definedName>
    <definedName name="_xlnm.Print_Area" localSheetId="4">'CS+SCADA'!$A$1:$M$476</definedName>
    <definedName name="_xlnm.Print_Area" localSheetId="3">'F3 ct'!$B$1:$N$97</definedName>
    <definedName name="_xlnm.Print_Area" localSheetId="5">'F3 gaz'!$B$1:$J$321</definedName>
    <definedName name="_xlnm.Print_Area" localSheetId="2">'F3 hvac'!$B$1:$N$320</definedName>
    <definedName name="_xlnm.Print_Area" localSheetId="6">'F4'!$A$1:$H$54</definedName>
    <definedName name="_xlnm.Print_Titles" localSheetId="5">'F3 gaz'!$7:$12</definedName>
    <definedName name="tu" localSheetId="9">[1]coef!#REF!</definedName>
    <definedName name="tu">coef!#REF!</definedName>
    <definedName name="Z_18A22632_88A4_473A_B02E_896CCCBDE201_.wvu.FilterData" localSheetId="2" hidden="1">'F3 hvac'!$A$9:$N$320</definedName>
    <definedName name="Z_30BB14D1_E175_4FB6_AE98_88A110C47DFB_.wvu.FilterData" localSheetId="2" hidden="1">'F3 hvac'!$A$9:$N$320</definedName>
    <definedName name="Z_366BE693_5B0B_4930_93EE_07D42F8809FA_.wvu.FilterData" localSheetId="3" hidden="1">'F3 ct'!$A$9:$N$9</definedName>
    <definedName name="Z_366BE693_5B0B_4930_93EE_07D42F8809FA_.wvu.FilterData" localSheetId="2" hidden="1">'F3 hvac'!$A$9:$N$320</definedName>
    <definedName name="Z_366BE693_5B0B_4930_93EE_07D42F8809FA_.wvu.PrintArea" localSheetId="0" hidden="1">coef!$A$1:$B$4</definedName>
    <definedName name="Z_366BE693_5B0B_4930_93EE_07D42F8809FA_.wvu.PrintArea" localSheetId="3" hidden="1">'F3 ct'!$B$1:$N$97</definedName>
    <definedName name="Z_366BE693_5B0B_4930_93EE_07D42F8809FA_.wvu.PrintArea" localSheetId="2" hidden="1">'F3 hvac'!$B$1:$N$320</definedName>
    <definedName name="Z_366BE693_5B0B_4930_93EE_07D42F8809FA_.wvu.PrintArea" localSheetId="6" hidden="1">'F4'!$A$1:$H$38</definedName>
    <definedName name="Z_451A9E60_271C_4B0E_AB0D_5DEC0772FDD1_.wvu.FilterData" localSheetId="3" hidden="1">'F3 ct'!$A$9:$N$9</definedName>
    <definedName name="Z_6CAB3AA1_4052_4182_9A19_891B6FE2556E_.wvu.Cols" localSheetId="5" hidden="1">'F3 gaz'!#REF!</definedName>
    <definedName name="Z_6CAB3AA1_4052_4182_9A19_891B6FE2556E_.wvu.FilterData" localSheetId="3" hidden="1">'F3 ct'!$A$9:$N$97</definedName>
    <definedName name="Z_6CAB3AA1_4052_4182_9A19_891B6FE2556E_.wvu.FilterData" localSheetId="5" hidden="1">'F3 gaz'!$A$12:$J$321</definedName>
    <definedName name="Z_6CAB3AA1_4052_4182_9A19_891B6FE2556E_.wvu.FilterData" localSheetId="2" hidden="1">'F3 hvac'!$A$9:$N$320</definedName>
    <definedName name="Z_6CAB3AA1_4052_4182_9A19_891B6FE2556E_.wvu.PrintArea" localSheetId="1" hidden="1">centralizator!$A$1:$D$51</definedName>
    <definedName name="Z_6CAB3AA1_4052_4182_9A19_891B6FE2556E_.wvu.PrintArea" localSheetId="0" hidden="1">coef!$A$1:$B$4</definedName>
    <definedName name="Z_6CAB3AA1_4052_4182_9A19_891B6FE2556E_.wvu.PrintArea" localSheetId="4" hidden="1">'CS+SCADA'!$A$1:$M$163</definedName>
    <definedName name="Z_6CAB3AA1_4052_4182_9A19_891B6FE2556E_.wvu.PrintArea" localSheetId="3" hidden="1">'F3 ct'!$B$1:$N$97</definedName>
    <definedName name="Z_6CAB3AA1_4052_4182_9A19_891B6FE2556E_.wvu.PrintArea" localSheetId="5" hidden="1">'F3 gaz'!$B$1:$J$321</definedName>
    <definedName name="Z_6CAB3AA1_4052_4182_9A19_891B6FE2556E_.wvu.PrintArea" localSheetId="2" hidden="1">'F3 hvac'!$B$1:$N$320</definedName>
    <definedName name="Z_6CAB3AA1_4052_4182_9A19_891B6FE2556E_.wvu.PrintArea" localSheetId="6" hidden="1">'F4'!$A$1:$H$38</definedName>
    <definedName name="Z_6CAB3AA1_4052_4182_9A19_891B6FE2556E_.wvu.PrintTitles" localSheetId="5" hidden="1">'F3 gaz'!$7:$12</definedName>
    <definedName name="Z_82314C13_0B75_4B07_8D1F_F8CAE284F715_.wvu.Cols" localSheetId="5" hidden="1">'F3 gaz'!#REF!</definedName>
    <definedName name="Z_82314C13_0B75_4B07_8D1F_F8CAE284F715_.wvu.FilterData" localSheetId="3" hidden="1">'F3 ct'!$A$9:$N$9</definedName>
    <definedName name="Z_82314C13_0B75_4B07_8D1F_F8CAE284F715_.wvu.FilterData" localSheetId="5" hidden="1">'F3 gaz'!$A$12:$J$321</definedName>
    <definedName name="Z_82314C13_0B75_4B07_8D1F_F8CAE284F715_.wvu.FilterData" localSheetId="2" hidden="1">'F3 hvac'!$A$9:$N$320</definedName>
    <definedName name="Z_82314C13_0B75_4B07_8D1F_F8CAE284F715_.wvu.PrintArea" localSheetId="0" hidden="1">coef!$A$1:$B$4</definedName>
    <definedName name="Z_82314C13_0B75_4B07_8D1F_F8CAE284F715_.wvu.PrintArea" localSheetId="4" hidden="1">'CS+SCADA'!$A$1:$M$163</definedName>
    <definedName name="Z_82314C13_0B75_4B07_8D1F_F8CAE284F715_.wvu.PrintArea" localSheetId="3" hidden="1">'F3 ct'!$B$1:$N$97</definedName>
    <definedName name="Z_82314C13_0B75_4B07_8D1F_F8CAE284F715_.wvu.PrintArea" localSheetId="5" hidden="1">'F3 gaz'!$B$1:$J$321</definedName>
    <definedName name="Z_82314C13_0B75_4B07_8D1F_F8CAE284F715_.wvu.PrintArea" localSheetId="2" hidden="1">'F3 hvac'!$B$1:$N$320</definedName>
    <definedName name="Z_82314C13_0B75_4B07_8D1F_F8CAE284F715_.wvu.PrintArea" localSheetId="6" hidden="1">'F4'!$A$1:$H$38</definedName>
    <definedName name="Z_82314C13_0B75_4B07_8D1F_F8CAE284F715_.wvu.PrintTitles" localSheetId="5" hidden="1">'F3 gaz'!$7:$12</definedName>
    <definedName name="Z_DB0BF147_54F2_46A0_93E9_3DF48ED92791_.wvu.FilterData" localSheetId="3" hidden="1">'F3 ct'!$A$9:$N$97</definedName>
  </definedNames>
  <calcPr calcId="152511"/>
  <customWorkbookViews>
    <customWorkbookView name="Lacramioara Constantin - Personal View" guid="{6CAB3AA1-4052-4182-9A19-891B6FE2556E}" mergeInterval="0" personalView="1" maximized="1" xWindow="-8" yWindow="-8" windowWidth="1936" windowHeight="1056" activeSheetId="2"/>
    <customWorkbookView name="Ionela Bolohan - Personal View" guid="{82314C13-0B75-4B07-8D1F-F8CAE284F715}" mergeInterval="0" personalView="1" maximized="1" xWindow="-8" yWindow="-8" windowWidth="1936" windowHeight="1056" activeSheetId="3"/>
    <customWorkbookView name="Cristina Negrea - Personal View" guid="{366BE693-5B0B-4930-93EE-07D42F8809FA}" mergeInterval="0" personalView="1" maximized="1" xWindow="-8" yWindow="-8" windowWidth="1936" windowHeight="1056" activeSheetId="7"/>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0" l="1"/>
  <c r="J13" i="10"/>
  <c r="K13" i="10"/>
  <c r="M13" i="10" s="1"/>
  <c r="L13" i="10"/>
  <c r="I14" i="10"/>
  <c r="J14" i="10"/>
  <c r="K14" i="10"/>
  <c r="L14" i="10"/>
  <c r="M14" i="10" s="1"/>
  <c r="I15" i="10"/>
  <c r="M15" i="10" s="1"/>
  <c r="J15" i="10"/>
  <c r="K15" i="10"/>
  <c r="L15" i="10"/>
  <c r="I16" i="10"/>
  <c r="J16" i="10"/>
  <c r="K16" i="10"/>
  <c r="L16" i="10"/>
  <c r="M16" i="10"/>
  <c r="L12" i="10"/>
  <c r="K12" i="10"/>
  <c r="J12" i="10"/>
  <c r="I12" i="10"/>
  <c r="M12" i="10" s="1"/>
  <c r="D35" i="2" l="1"/>
  <c r="I10" i="5" l="1"/>
  <c r="J10" i="5"/>
  <c r="K10" i="5"/>
  <c r="L10" i="5"/>
  <c r="M10" i="5"/>
  <c r="I11" i="5"/>
  <c r="J11" i="5"/>
  <c r="K11" i="5"/>
  <c r="L11" i="5"/>
  <c r="I12" i="5"/>
  <c r="J12" i="5"/>
  <c r="K12" i="5"/>
  <c r="L12" i="5"/>
  <c r="B413" i="5"/>
  <c r="B375" i="5"/>
  <c r="B325" i="5"/>
  <c r="B234" i="5"/>
  <c r="B167" i="5"/>
  <c r="M12" i="5" l="1"/>
  <c r="M11" i="5"/>
  <c r="J17" i="10"/>
  <c r="C20" i="10" s="1"/>
  <c r="L17" i="10"/>
  <c r="C22" i="10" s="1"/>
  <c r="C33" i="10" s="1"/>
  <c r="K17" i="10"/>
  <c r="C21" i="10" s="1"/>
  <c r="C32" i="10" s="1"/>
  <c r="M17" i="10" l="1"/>
  <c r="D27" i="10"/>
  <c r="C31" i="10" s="1"/>
  <c r="I17" i="10"/>
  <c r="C19" i="10" s="1"/>
  <c r="J291" i="5"/>
  <c r="D286" i="5"/>
  <c r="J286" i="5" s="1"/>
  <c r="D281" i="5"/>
  <c r="J281" i="5" s="1"/>
  <c r="D264" i="5"/>
  <c r="I264" i="5" s="1"/>
  <c r="D275" i="5"/>
  <c r="J275" i="5" s="1"/>
  <c r="D269" i="5"/>
  <c r="K269" i="5" s="1"/>
  <c r="D258" i="5"/>
  <c r="J258" i="5" s="1"/>
  <c r="D252" i="5"/>
  <c r="I252" i="5" s="1"/>
  <c r="I240" i="5"/>
  <c r="I291" i="5"/>
  <c r="D241" i="5"/>
  <c r="L241" i="5" s="1"/>
  <c r="D247" i="5"/>
  <c r="I253" i="5"/>
  <c r="J253" i="5"/>
  <c r="K253" i="5"/>
  <c r="L253" i="5"/>
  <c r="I281" i="5"/>
  <c r="K281" i="5"/>
  <c r="K291" i="5"/>
  <c r="L291" i="5"/>
  <c r="I287" i="5"/>
  <c r="J287" i="5"/>
  <c r="K287" i="5"/>
  <c r="L287" i="5"/>
  <c r="K252" i="5" l="1"/>
  <c r="M253" i="5"/>
  <c r="L286" i="5"/>
  <c r="I286" i="5"/>
  <c r="J252" i="5"/>
  <c r="L252" i="5"/>
  <c r="M252" i="5" s="1"/>
  <c r="K286" i="5"/>
  <c r="L281" i="5"/>
  <c r="J264" i="5"/>
  <c r="I275" i="5"/>
  <c r="I269" i="5"/>
  <c r="L264" i="5"/>
  <c r="C30" i="10"/>
  <c r="C34" i="10" s="1"/>
  <c r="C23" i="10"/>
  <c r="I241" i="5"/>
  <c r="J269" i="5"/>
  <c r="L269" i="5"/>
  <c r="J241" i="5"/>
  <c r="I258" i="5"/>
  <c r="K241" i="5"/>
  <c r="M286" i="5"/>
  <c r="M281" i="5"/>
  <c r="K275" i="5"/>
  <c r="M291" i="5"/>
  <c r="L275" i="5"/>
  <c r="K264" i="5"/>
  <c r="K258" i="5"/>
  <c r="L258" i="5"/>
  <c r="I247" i="5"/>
  <c r="L247" i="5"/>
  <c r="K247" i="5"/>
  <c r="J247" i="5"/>
  <c r="M287" i="5"/>
  <c r="M269" i="5" l="1"/>
  <c r="M264" i="5"/>
  <c r="M241" i="5"/>
  <c r="D36" i="10"/>
  <c r="D37" i="10" s="1"/>
  <c r="D38" i="10" s="1"/>
  <c r="D43" i="2" s="1"/>
  <c r="D42" i="2" s="1"/>
  <c r="D46" i="2" s="1"/>
  <c r="M258" i="5"/>
  <c r="M275" i="5"/>
  <c r="M247" i="5"/>
  <c r="J219" i="6" l="1"/>
  <c r="J218" i="6"/>
  <c r="J224" i="6"/>
  <c r="H224" i="6"/>
  <c r="G224" i="6"/>
  <c r="E224" i="6"/>
  <c r="J221" i="6"/>
  <c r="J220" i="6"/>
  <c r="H219" i="6"/>
  <c r="G219" i="6"/>
  <c r="E219" i="6"/>
  <c r="J222" i="6" l="1"/>
  <c r="J226" i="6"/>
  <c r="J223" i="6"/>
  <c r="J225" i="6"/>
  <c r="F49" i="7"/>
  <c r="F50" i="7"/>
  <c r="F48" i="7"/>
  <c r="C26" i="2"/>
  <c r="C25" i="2"/>
  <c r="C24" i="2"/>
  <c r="C23" i="2"/>
  <c r="C22" i="2"/>
  <c r="J227" i="6" l="1"/>
  <c r="H279" i="6"/>
  <c r="G279" i="6"/>
  <c r="E279" i="6"/>
  <c r="J279" i="6" l="1"/>
  <c r="J281" i="6"/>
  <c r="J278" i="6"/>
  <c r="J280" i="6"/>
  <c r="K201" i="5"/>
  <c r="L201" i="5"/>
  <c r="K202" i="5"/>
  <c r="L202" i="5"/>
  <c r="K203" i="5"/>
  <c r="L203" i="5"/>
  <c r="L200" i="5"/>
  <c r="K200" i="5"/>
  <c r="I293" i="5"/>
  <c r="L290" i="5"/>
  <c r="K290" i="5"/>
  <c r="J293" i="5"/>
  <c r="K293" i="5"/>
  <c r="L293" i="5"/>
  <c r="I294" i="5"/>
  <c r="J294" i="5"/>
  <c r="K294" i="5"/>
  <c r="L294" i="5"/>
  <c r="L292" i="5"/>
  <c r="K292" i="5"/>
  <c r="J292" i="5"/>
  <c r="I292" i="5"/>
  <c r="J282" i="6" l="1"/>
  <c r="I290" i="5"/>
  <c r="M293" i="5"/>
  <c r="M292" i="5"/>
  <c r="M294" i="5"/>
  <c r="J290" i="5"/>
  <c r="C473" i="5"/>
  <c r="C472" i="5"/>
  <c r="I420" i="5"/>
  <c r="J420" i="5"/>
  <c r="K420" i="5"/>
  <c r="L420" i="5"/>
  <c r="I421" i="5"/>
  <c r="J421" i="5"/>
  <c r="K421" i="5"/>
  <c r="L421" i="5"/>
  <c r="I422" i="5"/>
  <c r="J422" i="5"/>
  <c r="K422" i="5"/>
  <c r="L422" i="5"/>
  <c r="I423" i="5"/>
  <c r="J423" i="5"/>
  <c r="K423" i="5"/>
  <c r="L423" i="5"/>
  <c r="I424" i="5"/>
  <c r="J424" i="5"/>
  <c r="K424" i="5"/>
  <c r="L424" i="5"/>
  <c r="I425" i="5"/>
  <c r="J425" i="5"/>
  <c r="K425" i="5"/>
  <c r="L425" i="5"/>
  <c r="I427" i="5"/>
  <c r="J427" i="5"/>
  <c r="K427" i="5"/>
  <c r="L427" i="5"/>
  <c r="I428" i="5"/>
  <c r="J428" i="5"/>
  <c r="K428" i="5"/>
  <c r="L428" i="5"/>
  <c r="I429" i="5"/>
  <c r="J429" i="5"/>
  <c r="K429" i="5"/>
  <c r="L429" i="5"/>
  <c r="I430" i="5"/>
  <c r="J430" i="5"/>
  <c r="K430" i="5"/>
  <c r="L430" i="5"/>
  <c r="I431" i="5"/>
  <c r="J431" i="5"/>
  <c r="K431" i="5"/>
  <c r="L431" i="5"/>
  <c r="I432" i="5"/>
  <c r="J432" i="5"/>
  <c r="K432" i="5"/>
  <c r="L432" i="5"/>
  <c r="I434" i="5"/>
  <c r="J434" i="5"/>
  <c r="K434" i="5"/>
  <c r="L434" i="5"/>
  <c r="I435" i="5"/>
  <c r="J435" i="5"/>
  <c r="K435" i="5"/>
  <c r="L435" i="5"/>
  <c r="I436" i="5"/>
  <c r="J436" i="5"/>
  <c r="K436" i="5"/>
  <c r="L436" i="5"/>
  <c r="I437" i="5"/>
  <c r="J437" i="5"/>
  <c r="K437" i="5"/>
  <c r="L437" i="5"/>
  <c r="I438" i="5"/>
  <c r="J438" i="5"/>
  <c r="K438" i="5"/>
  <c r="L438" i="5"/>
  <c r="I440" i="5"/>
  <c r="J440" i="5"/>
  <c r="K440" i="5"/>
  <c r="L440" i="5"/>
  <c r="I441" i="5"/>
  <c r="J441" i="5"/>
  <c r="K441" i="5"/>
  <c r="L441" i="5"/>
  <c r="I442" i="5"/>
  <c r="J442" i="5"/>
  <c r="K442" i="5"/>
  <c r="L442" i="5"/>
  <c r="I443" i="5"/>
  <c r="J443" i="5"/>
  <c r="K443" i="5"/>
  <c r="L443" i="5"/>
  <c r="I444" i="5"/>
  <c r="J444" i="5"/>
  <c r="K444" i="5"/>
  <c r="L444" i="5"/>
  <c r="I445" i="5"/>
  <c r="J445" i="5"/>
  <c r="K445" i="5"/>
  <c r="L445" i="5"/>
  <c r="I447" i="5"/>
  <c r="J447" i="5"/>
  <c r="K447" i="5"/>
  <c r="L447" i="5"/>
  <c r="I448" i="5"/>
  <c r="J448" i="5"/>
  <c r="K448" i="5"/>
  <c r="L448" i="5"/>
  <c r="I449" i="5"/>
  <c r="J449" i="5"/>
  <c r="K449" i="5"/>
  <c r="L449" i="5"/>
  <c r="I450" i="5"/>
  <c r="J450" i="5"/>
  <c r="K450" i="5"/>
  <c r="L450" i="5"/>
  <c r="I451" i="5"/>
  <c r="J451" i="5"/>
  <c r="K451" i="5"/>
  <c r="L451" i="5"/>
  <c r="I452" i="5"/>
  <c r="J452" i="5"/>
  <c r="K452" i="5"/>
  <c r="L452" i="5"/>
  <c r="L419" i="5"/>
  <c r="K419" i="5"/>
  <c r="J419" i="5"/>
  <c r="I419" i="5"/>
  <c r="I386" i="5"/>
  <c r="J381" i="5"/>
  <c r="I382" i="5"/>
  <c r="J382" i="5"/>
  <c r="K382" i="5"/>
  <c r="L382" i="5"/>
  <c r="I383" i="5"/>
  <c r="J383" i="5"/>
  <c r="K383" i="5"/>
  <c r="L383" i="5"/>
  <c r="I384" i="5"/>
  <c r="J384" i="5"/>
  <c r="K384" i="5"/>
  <c r="L384" i="5"/>
  <c r="I385" i="5"/>
  <c r="J385" i="5"/>
  <c r="K385" i="5"/>
  <c r="L385" i="5"/>
  <c r="J386" i="5"/>
  <c r="K386" i="5"/>
  <c r="L386" i="5"/>
  <c r="L381" i="5"/>
  <c r="K381" i="5"/>
  <c r="I381" i="5"/>
  <c r="C407" i="5"/>
  <c r="C406" i="5"/>
  <c r="C368" i="5"/>
  <c r="C367" i="5"/>
  <c r="I343" i="5"/>
  <c r="I332" i="5"/>
  <c r="J332" i="5"/>
  <c r="K332" i="5"/>
  <c r="L332" i="5"/>
  <c r="I333" i="5"/>
  <c r="J333" i="5"/>
  <c r="K333" i="5"/>
  <c r="L333" i="5"/>
  <c r="I334" i="5"/>
  <c r="J334" i="5"/>
  <c r="K334" i="5"/>
  <c r="L334" i="5"/>
  <c r="I335" i="5"/>
  <c r="J335" i="5"/>
  <c r="K335" i="5"/>
  <c r="L335" i="5"/>
  <c r="I336" i="5"/>
  <c r="J336" i="5"/>
  <c r="K336" i="5"/>
  <c r="L336" i="5"/>
  <c r="I337" i="5"/>
  <c r="J337" i="5"/>
  <c r="K337" i="5"/>
  <c r="L337" i="5"/>
  <c r="I338" i="5"/>
  <c r="J338" i="5"/>
  <c r="K338" i="5"/>
  <c r="L338" i="5"/>
  <c r="I339" i="5"/>
  <c r="J339" i="5"/>
  <c r="K339" i="5"/>
  <c r="L339" i="5"/>
  <c r="I340" i="5"/>
  <c r="J340" i="5"/>
  <c r="K340" i="5"/>
  <c r="L340" i="5"/>
  <c r="I341" i="5"/>
  <c r="J341" i="5"/>
  <c r="K341" i="5"/>
  <c r="L341" i="5"/>
  <c r="I342" i="5"/>
  <c r="J342" i="5"/>
  <c r="K342" i="5"/>
  <c r="L342" i="5"/>
  <c r="J343" i="5"/>
  <c r="K343" i="5"/>
  <c r="L343" i="5"/>
  <c r="I344" i="5"/>
  <c r="J344" i="5"/>
  <c r="K344" i="5"/>
  <c r="L344" i="5"/>
  <c r="I345" i="5"/>
  <c r="J345" i="5"/>
  <c r="K345" i="5"/>
  <c r="L345" i="5"/>
  <c r="I346" i="5"/>
  <c r="J346" i="5"/>
  <c r="K346" i="5"/>
  <c r="L346" i="5"/>
  <c r="I347" i="5"/>
  <c r="J347" i="5"/>
  <c r="K347" i="5"/>
  <c r="L347" i="5"/>
  <c r="L331" i="5"/>
  <c r="K331" i="5"/>
  <c r="J331" i="5"/>
  <c r="I331" i="5"/>
  <c r="I296" i="5"/>
  <c r="I295" i="5"/>
  <c r="I205" i="5"/>
  <c r="C317" i="5"/>
  <c r="C316" i="5"/>
  <c r="L285" i="5"/>
  <c r="K285" i="5"/>
  <c r="L280" i="5"/>
  <c r="K280" i="5"/>
  <c r="L263" i="5"/>
  <c r="K263" i="5"/>
  <c r="L246" i="5"/>
  <c r="K246" i="5"/>
  <c r="L274" i="5"/>
  <c r="K274" i="5"/>
  <c r="L268" i="5"/>
  <c r="K268" i="5"/>
  <c r="L257" i="5"/>
  <c r="K257" i="5"/>
  <c r="L251" i="5"/>
  <c r="K251" i="5"/>
  <c r="I248" i="5"/>
  <c r="J248" i="5"/>
  <c r="K248" i="5"/>
  <c r="L248" i="5"/>
  <c r="I249" i="5"/>
  <c r="J249" i="5"/>
  <c r="K249" i="5"/>
  <c r="L249" i="5"/>
  <c r="I250" i="5"/>
  <c r="J250" i="5"/>
  <c r="K250" i="5"/>
  <c r="L250" i="5"/>
  <c r="I254" i="5"/>
  <c r="J254" i="5"/>
  <c r="K254" i="5"/>
  <c r="L254" i="5"/>
  <c r="I255" i="5"/>
  <c r="J255" i="5"/>
  <c r="K255" i="5"/>
  <c r="L255" i="5"/>
  <c r="J256" i="5"/>
  <c r="K256" i="5"/>
  <c r="L256" i="5"/>
  <c r="I259" i="5"/>
  <c r="J259" i="5"/>
  <c r="K259" i="5"/>
  <c r="L259" i="5"/>
  <c r="I260" i="5"/>
  <c r="J260" i="5"/>
  <c r="K260" i="5"/>
  <c r="L260" i="5"/>
  <c r="I261" i="5"/>
  <c r="J261" i="5"/>
  <c r="K261" i="5"/>
  <c r="L261" i="5"/>
  <c r="I262" i="5"/>
  <c r="J262" i="5"/>
  <c r="K262" i="5"/>
  <c r="L262" i="5"/>
  <c r="I265" i="5"/>
  <c r="J265" i="5"/>
  <c r="K265" i="5"/>
  <c r="L265" i="5"/>
  <c r="I266" i="5"/>
  <c r="J266" i="5"/>
  <c r="K266" i="5"/>
  <c r="L266" i="5"/>
  <c r="I267" i="5"/>
  <c r="J267" i="5"/>
  <c r="K267" i="5"/>
  <c r="L267" i="5"/>
  <c r="J270" i="5"/>
  <c r="K270" i="5"/>
  <c r="L270" i="5"/>
  <c r="I271" i="5"/>
  <c r="J271" i="5"/>
  <c r="K271" i="5"/>
  <c r="L271" i="5"/>
  <c r="I272" i="5"/>
  <c r="J272" i="5"/>
  <c r="K272" i="5"/>
  <c r="L272" i="5"/>
  <c r="I273" i="5"/>
  <c r="J273" i="5"/>
  <c r="K273" i="5"/>
  <c r="L273" i="5"/>
  <c r="I276" i="5"/>
  <c r="J276" i="5"/>
  <c r="K276" i="5"/>
  <c r="L276" i="5"/>
  <c r="I277" i="5"/>
  <c r="J277" i="5"/>
  <c r="K277" i="5"/>
  <c r="L277" i="5"/>
  <c r="I278" i="5"/>
  <c r="J278" i="5"/>
  <c r="K278" i="5"/>
  <c r="L278" i="5"/>
  <c r="I279" i="5"/>
  <c r="J279" i="5"/>
  <c r="K279" i="5"/>
  <c r="L279" i="5"/>
  <c r="I282" i="5"/>
  <c r="K282" i="5"/>
  <c r="L282" i="5"/>
  <c r="I283" i="5"/>
  <c r="J283" i="5"/>
  <c r="K283" i="5"/>
  <c r="L283" i="5"/>
  <c r="I284" i="5"/>
  <c r="J284" i="5"/>
  <c r="K284" i="5"/>
  <c r="L284" i="5"/>
  <c r="I288" i="5"/>
  <c r="J288" i="5"/>
  <c r="K288" i="5"/>
  <c r="L288" i="5"/>
  <c r="I289" i="5"/>
  <c r="J289" i="5"/>
  <c r="K289" i="5"/>
  <c r="L289" i="5"/>
  <c r="J295" i="5"/>
  <c r="K295" i="5"/>
  <c r="L295" i="5"/>
  <c r="J296" i="5"/>
  <c r="K296" i="5"/>
  <c r="L296" i="5"/>
  <c r="L240" i="5"/>
  <c r="K240" i="5"/>
  <c r="I243" i="5"/>
  <c r="J243" i="5"/>
  <c r="K243" i="5"/>
  <c r="L243" i="5"/>
  <c r="I244" i="5"/>
  <c r="J244" i="5"/>
  <c r="K244" i="5"/>
  <c r="L244" i="5"/>
  <c r="I245" i="5"/>
  <c r="J245" i="5"/>
  <c r="K245" i="5"/>
  <c r="L245" i="5"/>
  <c r="L242" i="5"/>
  <c r="K242" i="5"/>
  <c r="C226" i="5"/>
  <c r="C225" i="5"/>
  <c r="I204" i="5"/>
  <c r="I203" i="5"/>
  <c r="I202" i="5"/>
  <c r="I201" i="5"/>
  <c r="I198" i="5"/>
  <c r="I197" i="5"/>
  <c r="I196" i="5"/>
  <c r="I194" i="5"/>
  <c r="I192" i="5"/>
  <c r="I191" i="5"/>
  <c r="I189" i="5"/>
  <c r="I187" i="5"/>
  <c r="I185" i="5"/>
  <c r="I184" i="5"/>
  <c r="I182" i="5"/>
  <c r="I180" i="5"/>
  <c r="I179" i="5"/>
  <c r="I178" i="5"/>
  <c r="I174" i="5"/>
  <c r="I176" i="5"/>
  <c r="J204" i="5"/>
  <c r="J205" i="5"/>
  <c r="J203" i="5"/>
  <c r="J202" i="5"/>
  <c r="J201" i="5"/>
  <c r="J200" i="5"/>
  <c r="J198" i="5"/>
  <c r="J197" i="5"/>
  <c r="J192" i="5"/>
  <c r="J191" i="5"/>
  <c r="J189" i="5"/>
  <c r="J188" i="5"/>
  <c r="J183" i="5"/>
  <c r="J182" i="5"/>
  <c r="J179" i="5"/>
  <c r="J178" i="5"/>
  <c r="J176" i="5"/>
  <c r="J173" i="5"/>
  <c r="K173" i="5"/>
  <c r="L173" i="5"/>
  <c r="K174" i="5"/>
  <c r="L174" i="5"/>
  <c r="K175" i="5"/>
  <c r="L175" i="5"/>
  <c r="K176" i="5"/>
  <c r="L176" i="5"/>
  <c r="K177" i="5"/>
  <c r="L177" i="5"/>
  <c r="K178" i="5"/>
  <c r="L178" i="5"/>
  <c r="K179" i="5"/>
  <c r="L179" i="5"/>
  <c r="K180" i="5"/>
  <c r="L180" i="5"/>
  <c r="K181" i="5"/>
  <c r="L181" i="5"/>
  <c r="K182" i="5"/>
  <c r="L182" i="5"/>
  <c r="K183" i="5"/>
  <c r="L183" i="5"/>
  <c r="K184" i="5"/>
  <c r="L184" i="5"/>
  <c r="K185" i="5"/>
  <c r="L185" i="5"/>
  <c r="K186" i="5"/>
  <c r="L186" i="5"/>
  <c r="K187" i="5"/>
  <c r="L187" i="5"/>
  <c r="K188" i="5"/>
  <c r="L188" i="5"/>
  <c r="K189" i="5"/>
  <c r="L189" i="5"/>
  <c r="K190" i="5"/>
  <c r="L190" i="5"/>
  <c r="K191" i="5"/>
  <c r="L191" i="5"/>
  <c r="K192" i="5"/>
  <c r="L192" i="5"/>
  <c r="K193" i="5"/>
  <c r="L193" i="5"/>
  <c r="K194" i="5"/>
  <c r="L194" i="5"/>
  <c r="K195" i="5"/>
  <c r="L195" i="5"/>
  <c r="K196" i="5"/>
  <c r="L196" i="5"/>
  <c r="K197" i="5"/>
  <c r="L197" i="5"/>
  <c r="K198" i="5"/>
  <c r="L198" i="5"/>
  <c r="K199" i="5"/>
  <c r="L199" i="5"/>
  <c r="K204" i="5"/>
  <c r="L204" i="5"/>
  <c r="K205" i="5"/>
  <c r="L205" i="5"/>
  <c r="L172" i="5"/>
  <c r="K172" i="5"/>
  <c r="L297" i="5" l="1"/>
  <c r="K297" i="5"/>
  <c r="C301" i="5" s="1"/>
  <c r="C312" i="5" s="1"/>
  <c r="K453" i="5"/>
  <c r="C457" i="5" s="1"/>
  <c r="C468" i="5" s="1"/>
  <c r="C302" i="5"/>
  <c r="C313" i="5" s="1"/>
  <c r="I242" i="5"/>
  <c r="M429" i="5"/>
  <c r="I387" i="5"/>
  <c r="C389" i="5" s="1"/>
  <c r="C400" i="5" s="1"/>
  <c r="M201" i="5"/>
  <c r="M202" i="5"/>
  <c r="M203" i="5"/>
  <c r="I268" i="5"/>
  <c r="I200" i="5"/>
  <c r="M200" i="5" s="1"/>
  <c r="I199" i="5"/>
  <c r="M451" i="5"/>
  <c r="M342" i="5"/>
  <c r="I257" i="5"/>
  <c r="I280" i="5"/>
  <c r="J348" i="5"/>
  <c r="C351" i="5" s="1"/>
  <c r="D358" i="5" s="1"/>
  <c r="C362" i="5" s="1"/>
  <c r="J282" i="5"/>
  <c r="M282" i="5" s="1"/>
  <c r="J280" i="5"/>
  <c r="J453" i="5"/>
  <c r="C456" i="5" s="1"/>
  <c r="D463" i="5" s="1"/>
  <c r="C467" i="5" s="1"/>
  <c r="M448" i="5"/>
  <c r="M344" i="5"/>
  <c r="M445" i="5"/>
  <c r="M432" i="5"/>
  <c r="M435" i="5"/>
  <c r="M450" i="5"/>
  <c r="L453" i="5"/>
  <c r="C458" i="5" s="1"/>
  <c r="C469" i="5" s="1"/>
  <c r="M419" i="5"/>
  <c r="K387" i="5"/>
  <c r="C391" i="5" s="1"/>
  <c r="C402" i="5" s="1"/>
  <c r="L387" i="5"/>
  <c r="C392" i="5" s="1"/>
  <c r="C403" i="5" s="1"/>
  <c r="M347" i="5"/>
  <c r="M335" i="5"/>
  <c r="M333" i="5"/>
  <c r="L348" i="5"/>
  <c r="C353" i="5" s="1"/>
  <c r="C364" i="5" s="1"/>
  <c r="K348" i="5"/>
  <c r="C352" i="5" s="1"/>
  <c r="C363" i="5" s="1"/>
  <c r="K206" i="5"/>
  <c r="C210" i="5" s="1"/>
  <c r="C221" i="5" s="1"/>
  <c r="M290" i="5"/>
  <c r="I453" i="5"/>
  <c r="C455" i="5" s="1"/>
  <c r="I263" i="5"/>
  <c r="I285" i="5"/>
  <c r="M384" i="5"/>
  <c r="M382" i="5"/>
  <c r="M385" i="5"/>
  <c r="I246" i="5"/>
  <c r="M383" i="5"/>
  <c r="L206" i="5"/>
  <c r="C211" i="5" s="1"/>
  <c r="C222" i="5" s="1"/>
  <c r="M182" i="5"/>
  <c r="M197" i="5"/>
  <c r="I251" i="5"/>
  <c r="I274" i="5"/>
  <c r="M447" i="5"/>
  <c r="M443" i="5"/>
  <c r="M438" i="5"/>
  <c r="M434" i="5"/>
  <c r="M430" i="5"/>
  <c r="M423" i="5"/>
  <c r="M442" i="5"/>
  <c r="M431" i="5"/>
  <c r="M427" i="5"/>
  <c r="M422" i="5"/>
  <c r="M444" i="5"/>
  <c r="M428" i="5"/>
  <c r="M440" i="5"/>
  <c r="M424" i="5"/>
  <c r="M452" i="5"/>
  <c r="M449" i="5"/>
  <c r="M436" i="5"/>
  <c r="M420" i="5"/>
  <c r="M441" i="5"/>
  <c r="M425" i="5"/>
  <c r="M437" i="5"/>
  <c r="M421" i="5"/>
  <c r="M386" i="5"/>
  <c r="M381" i="5"/>
  <c r="J387" i="5"/>
  <c r="C390" i="5" s="1"/>
  <c r="D397" i="5" s="1"/>
  <c r="C401" i="5" s="1"/>
  <c r="M346" i="5"/>
  <c r="I348" i="5"/>
  <c r="C350" i="5" s="1"/>
  <c r="C361" i="5" s="1"/>
  <c r="M343" i="5"/>
  <c r="M339" i="5"/>
  <c r="M334" i="5"/>
  <c r="M338" i="5"/>
  <c r="M331" i="5"/>
  <c r="M340" i="5"/>
  <c r="M336" i="5"/>
  <c r="M332" i="5"/>
  <c r="M345" i="5"/>
  <c r="M341" i="5"/>
  <c r="M337" i="5"/>
  <c r="M276" i="5"/>
  <c r="M295" i="5"/>
  <c r="M265" i="5"/>
  <c r="M189" i="5"/>
  <c r="I256" i="5"/>
  <c r="M256" i="5" s="1"/>
  <c r="M289" i="5"/>
  <c r="M271" i="5"/>
  <c r="I270" i="5"/>
  <c r="M270" i="5" s="1"/>
  <c r="M284" i="5"/>
  <c r="M255" i="5"/>
  <c r="M245" i="5"/>
  <c r="M279" i="5"/>
  <c r="M266" i="5"/>
  <c r="M260" i="5"/>
  <c r="M250" i="5"/>
  <c r="J246" i="5"/>
  <c r="M198" i="5"/>
  <c r="M277" i="5"/>
  <c r="J285" i="5"/>
  <c r="M191" i="5"/>
  <c r="M204" i="5"/>
  <c r="M176" i="5"/>
  <c r="M296" i="5"/>
  <c r="M248" i="5"/>
  <c r="J240" i="5"/>
  <c r="J242" i="5"/>
  <c r="M179" i="5"/>
  <c r="M178" i="5"/>
  <c r="J251" i="5"/>
  <c r="J274" i="5"/>
  <c r="M272" i="5"/>
  <c r="M267" i="5"/>
  <c r="M262" i="5"/>
  <c r="M261" i="5"/>
  <c r="J257" i="5"/>
  <c r="J268" i="5"/>
  <c r="M205" i="5"/>
  <c r="J263" i="5"/>
  <c r="M278" i="5"/>
  <c r="M249" i="5"/>
  <c r="M288" i="5"/>
  <c r="M283" i="5"/>
  <c r="M273" i="5"/>
  <c r="M259" i="5"/>
  <c r="M254" i="5"/>
  <c r="M243" i="5"/>
  <c r="M244" i="5"/>
  <c r="M192" i="5"/>
  <c r="J175" i="5"/>
  <c r="J184" i="5"/>
  <c r="M184" i="5" s="1"/>
  <c r="J193" i="5"/>
  <c r="J180" i="5"/>
  <c r="M180" i="5" s="1"/>
  <c r="J196" i="5"/>
  <c r="M196" i="5" s="1"/>
  <c r="J174" i="5"/>
  <c r="M174" i="5" s="1"/>
  <c r="J185" i="5"/>
  <c r="M185" i="5" s="1"/>
  <c r="J194" i="5"/>
  <c r="M194" i="5" s="1"/>
  <c r="J187" i="5"/>
  <c r="M187" i="5" s="1"/>
  <c r="I175" i="5"/>
  <c r="I193" i="5"/>
  <c r="I188" i="5"/>
  <c r="M188" i="5" s="1"/>
  <c r="I183" i="5"/>
  <c r="M183" i="5" s="1"/>
  <c r="I173" i="5"/>
  <c r="M173" i="5" s="1"/>
  <c r="J199" i="5"/>
  <c r="I195" i="5"/>
  <c r="I177" i="5"/>
  <c r="I181" i="5"/>
  <c r="J172" i="5"/>
  <c r="J190" i="5"/>
  <c r="I172" i="5"/>
  <c r="I190" i="5"/>
  <c r="I186" i="5"/>
  <c r="J297" i="5" l="1"/>
  <c r="M242" i="5"/>
  <c r="I297" i="5"/>
  <c r="C299" i="5" s="1"/>
  <c r="C310" i="5" s="1"/>
  <c r="C459" i="5"/>
  <c r="C466" i="5"/>
  <c r="C470" i="5" s="1"/>
  <c r="D472" i="5" s="1"/>
  <c r="D473" i="5" s="1"/>
  <c r="D474" i="5" s="1"/>
  <c r="D26" i="2" s="1"/>
  <c r="C354" i="5"/>
  <c r="C365" i="5"/>
  <c r="D367" i="5" s="1"/>
  <c r="M387" i="5"/>
  <c r="M251" i="5"/>
  <c r="M453" i="5"/>
  <c r="C404" i="5"/>
  <c r="D406" i="5" s="1"/>
  <c r="C393" i="5"/>
  <c r="M348" i="5"/>
  <c r="M246" i="5"/>
  <c r="M263" i="5"/>
  <c r="M240" i="5"/>
  <c r="M268" i="5"/>
  <c r="M280" i="5"/>
  <c r="M285" i="5"/>
  <c r="M257" i="5"/>
  <c r="M274" i="5"/>
  <c r="M172" i="5"/>
  <c r="M175" i="5"/>
  <c r="C300" i="5"/>
  <c r="M190" i="5"/>
  <c r="M193" i="5"/>
  <c r="M199" i="5"/>
  <c r="I206" i="5"/>
  <c r="C208" i="5" s="1"/>
  <c r="J181" i="5"/>
  <c r="M181" i="5" s="1"/>
  <c r="J195" i="5"/>
  <c r="J177" i="5"/>
  <c r="M177" i="5" s="1"/>
  <c r="J186" i="5"/>
  <c r="M186" i="5" s="1"/>
  <c r="F51" i="7"/>
  <c r="D39" i="2" s="1"/>
  <c r="J210" i="6"/>
  <c r="J209" i="6"/>
  <c r="H209" i="6"/>
  <c r="G209" i="6"/>
  <c r="E209" i="6"/>
  <c r="J199" i="6"/>
  <c r="H199" i="6"/>
  <c r="G199" i="6"/>
  <c r="E199" i="6"/>
  <c r="J189" i="6"/>
  <c r="J185" i="6"/>
  <c r="H189" i="6"/>
  <c r="G189" i="6"/>
  <c r="E189" i="6"/>
  <c r="H184" i="6"/>
  <c r="G184" i="6"/>
  <c r="E184" i="6"/>
  <c r="J130" i="6"/>
  <c r="J129" i="6"/>
  <c r="H129" i="6"/>
  <c r="G129" i="6"/>
  <c r="E129" i="6"/>
  <c r="J120" i="6"/>
  <c r="J119" i="6"/>
  <c r="H119" i="6"/>
  <c r="G119" i="6"/>
  <c r="E119" i="6"/>
  <c r="J118" i="6"/>
  <c r="J24" i="6"/>
  <c r="J19" i="6"/>
  <c r="J18" i="6"/>
  <c r="J14" i="6"/>
  <c r="J25" i="6"/>
  <c r="H24" i="6"/>
  <c r="G24" i="6"/>
  <c r="E24" i="6"/>
  <c r="H19" i="6"/>
  <c r="G19" i="6"/>
  <c r="E19" i="6"/>
  <c r="J16" i="6"/>
  <c r="H14" i="6"/>
  <c r="G14" i="6"/>
  <c r="E14" i="6"/>
  <c r="M297" i="5" l="1"/>
  <c r="D407" i="5"/>
  <c r="D408" i="5" s="1"/>
  <c r="D25" i="2" s="1"/>
  <c r="D368" i="5"/>
  <c r="D369" i="5" s="1"/>
  <c r="D24" i="2" s="1"/>
  <c r="J206" i="5"/>
  <c r="C209" i="5" s="1"/>
  <c r="D216" i="5" s="1"/>
  <c r="C220" i="5" s="1"/>
  <c r="D307" i="5"/>
  <c r="C311" i="5" s="1"/>
  <c r="C314" i="5" s="1"/>
  <c r="D316" i="5" s="1"/>
  <c r="C303" i="5"/>
  <c r="M195" i="5"/>
  <c r="C219" i="5"/>
  <c r="J186" i="6"/>
  <c r="J208" i="6"/>
  <c r="J211" i="6"/>
  <c r="J198" i="6"/>
  <c r="J200" i="6"/>
  <c r="J201" i="6"/>
  <c r="J188" i="6"/>
  <c r="J183" i="6"/>
  <c r="J184" i="6"/>
  <c r="J190" i="6"/>
  <c r="J191" i="6"/>
  <c r="J128" i="6"/>
  <c r="J131" i="6"/>
  <c r="J121" i="6"/>
  <c r="J20" i="6"/>
  <c r="J21" i="6"/>
  <c r="J23" i="6"/>
  <c r="J26" i="6"/>
  <c r="C21" i="2"/>
  <c r="C20" i="2"/>
  <c r="C19" i="2"/>
  <c r="C212" i="5" l="1"/>
  <c r="C223" i="5"/>
  <c r="D225" i="5" s="1"/>
  <c r="M206" i="5"/>
  <c r="D317" i="5"/>
  <c r="D318" i="5" s="1"/>
  <c r="D23" i="2" s="1"/>
  <c r="J187" i="6"/>
  <c r="J212" i="6"/>
  <c r="J202" i="6"/>
  <c r="J192" i="6"/>
  <c r="J132" i="6"/>
  <c r="J122" i="6"/>
  <c r="J22" i="6"/>
  <c r="J27" i="6"/>
  <c r="J21" i="4"/>
  <c r="M21" i="4"/>
  <c r="L21" i="4"/>
  <c r="K21" i="4"/>
  <c r="M44" i="4"/>
  <c r="L44" i="4"/>
  <c r="K44" i="4"/>
  <c r="C208" i="3"/>
  <c r="C152" i="3"/>
  <c r="N21" i="4" l="1"/>
  <c r="D226" i="5"/>
  <c r="D227" i="5" s="1"/>
  <c r="L139" i="5"/>
  <c r="K139" i="5"/>
  <c r="J139" i="5"/>
  <c r="I139" i="5"/>
  <c r="L138" i="5"/>
  <c r="K138" i="5"/>
  <c r="J138" i="5"/>
  <c r="I138" i="5"/>
  <c r="L137" i="5"/>
  <c r="K137" i="5"/>
  <c r="J137" i="5"/>
  <c r="I137" i="5"/>
  <c r="L136" i="5"/>
  <c r="K136" i="5"/>
  <c r="J136" i="5"/>
  <c r="I136" i="5"/>
  <c r="L135" i="5"/>
  <c r="K135" i="5"/>
  <c r="J135" i="5"/>
  <c r="I135" i="5"/>
  <c r="L134" i="5"/>
  <c r="K134" i="5"/>
  <c r="J134" i="5"/>
  <c r="I134" i="5"/>
  <c r="L133" i="5"/>
  <c r="K133" i="5"/>
  <c r="J133" i="5"/>
  <c r="I133" i="5"/>
  <c r="L132" i="5"/>
  <c r="K132" i="5"/>
  <c r="J132" i="5"/>
  <c r="I132" i="5"/>
  <c r="K131" i="5"/>
  <c r="L131" i="5"/>
  <c r="J131" i="5"/>
  <c r="I131" i="5"/>
  <c r="L130" i="5"/>
  <c r="K130" i="5"/>
  <c r="J130" i="5"/>
  <c r="I130" i="5"/>
  <c r="L129" i="5"/>
  <c r="K129" i="5"/>
  <c r="J129" i="5"/>
  <c r="I129" i="5"/>
  <c r="J128" i="5"/>
  <c r="L128" i="5"/>
  <c r="K128" i="5"/>
  <c r="I128" i="5"/>
  <c r="K127" i="5"/>
  <c r="L127" i="5"/>
  <c r="J127" i="5"/>
  <c r="I127" i="5"/>
  <c r="L126" i="5"/>
  <c r="K126" i="5"/>
  <c r="J126" i="5"/>
  <c r="I126" i="5"/>
  <c r="L125" i="5"/>
  <c r="K125" i="5"/>
  <c r="J125" i="5"/>
  <c r="I125" i="5"/>
  <c r="J124" i="5"/>
  <c r="L124" i="5"/>
  <c r="K124" i="5"/>
  <c r="I124" i="5"/>
  <c r="K90" i="5"/>
  <c r="L90" i="5"/>
  <c r="J90" i="5"/>
  <c r="I90" i="5"/>
  <c r="L89" i="5"/>
  <c r="K89" i="5"/>
  <c r="J89" i="5"/>
  <c r="I89" i="5"/>
  <c r="L88" i="5"/>
  <c r="K88" i="5"/>
  <c r="J88" i="5"/>
  <c r="I88" i="5"/>
  <c r="J54" i="5"/>
  <c r="L54" i="5"/>
  <c r="K54" i="5"/>
  <c r="I54" i="5"/>
  <c r="K53" i="5"/>
  <c r="L53" i="5"/>
  <c r="J53" i="5"/>
  <c r="I53" i="5"/>
  <c r="L52" i="5"/>
  <c r="K52" i="5"/>
  <c r="J52" i="5"/>
  <c r="I52" i="5"/>
  <c r="L51" i="5"/>
  <c r="K51" i="5"/>
  <c r="J51" i="5"/>
  <c r="I51" i="5"/>
  <c r="J50" i="5"/>
  <c r="L50" i="5"/>
  <c r="K50" i="5"/>
  <c r="I50" i="5"/>
  <c r="K49" i="5"/>
  <c r="L49" i="5"/>
  <c r="J49" i="5"/>
  <c r="I49" i="5"/>
  <c r="D48" i="5"/>
  <c r="K48" i="5" s="1"/>
  <c r="J47" i="5"/>
  <c r="L47" i="5"/>
  <c r="K47" i="5"/>
  <c r="I47" i="5"/>
  <c r="K46" i="5"/>
  <c r="L46" i="5"/>
  <c r="J46" i="5"/>
  <c r="I46" i="5"/>
  <c r="L45" i="5"/>
  <c r="K45" i="5"/>
  <c r="J45" i="5"/>
  <c r="I45" i="5"/>
  <c r="D44" i="5"/>
  <c r="K44" i="5" s="1"/>
  <c r="L43" i="5"/>
  <c r="K43" i="5"/>
  <c r="J43" i="5"/>
  <c r="I43" i="5"/>
  <c r="L42" i="5"/>
  <c r="K42" i="5"/>
  <c r="J42" i="5"/>
  <c r="I42" i="5"/>
  <c r="L41" i="5"/>
  <c r="K41" i="5"/>
  <c r="J41" i="5"/>
  <c r="I41" i="5"/>
  <c r="L40" i="5"/>
  <c r="K40" i="5"/>
  <c r="J40" i="5"/>
  <c r="I40" i="5"/>
  <c r="L39" i="5"/>
  <c r="K39" i="5"/>
  <c r="J39" i="5"/>
  <c r="I39" i="5"/>
  <c r="L38" i="5"/>
  <c r="K38" i="5"/>
  <c r="J38" i="5"/>
  <c r="I38" i="5"/>
  <c r="L37" i="5"/>
  <c r="K37" i="5"/>
  <c r="J37" i="5"/>
  <c r="I37" i="5"/>
  <c r="J36" i="5"/>
  <c r="L36" i="5"/>
  <c r="K36" i="5"/>
  <c r="I36" i="5"/>
  <c r="K35" i="5"/>
  <c r="L35" i="5"/>
  <c r="J35" i="5"/>
  <c r="I35" i="5"/>
  <c r="L34" i="5"/>
  <c r="K34" i="5"/>
  <c r="J34" i="5"/>
  <c r="I34" i="5"/>
  <c r="L33" i="5"/>
  <c r="K33" i="5"/>
  <c r="J33" i="5"/>
  <c r="I33" i="5"/>
  <c r="J32" i="5"/>
  <c r="L32" i="5"/>
  <c r="K32" i="5"/>
  <c r="I32" i="5"/>
  <c r="K31" i="5"/>
  <c r="L31" i="5"/>
  <c r="J31" i="5"/>
  <c r="I31" i="5"/>
  <c r="L30" i="5"/>
  <c r="K30" i="5"/>
  <c r="J30" i="5"/>
  <c r="I30" i="5"/>
  <c r="L29" i="5"/>
  <c r="K29" i="5"/>
  <c r="J29" i="5"/>
  <c r="I29" i="5"/>
  <c r="J28" i="5"/>
  <c r="L28" i="5"/>
  <c r="K28" i="5"/>
  <c r="I28" i="5"/>
  <c r="L27" i="5"/>
  <c r="K27" i="5"/>
  <c r="J27" i="5"/>
  <c r="I27" i="5"/>
  <c r="L26" i="5"/>
  <c r="K26" i="5"/>
  <c r="J26" i="5"/>
  <c r="I26" i="5"/>
  <c r="L25" i="5"/>
  <c r="K25" i="5"/>
  <c r="J25" i="5"/>
  <c r="I25" i="5"/>
  <c r="L24" i="5"/>
  <c r="K24" i="5"/>
  <c r="J24" i="5"/>
  <c r="I24" i="5"/>
  <c r="L23" i="5"/>
  <c r="K23" i="5"/>
  <c r="J23" i="5"/>
  <c r="I23" i="5"/>
  <c r="L22" i="5"/>
  <c r="K22" i="5"/>
  <c r="J22" i="5"/>
  <c r="I22" i="5"/>
  <c r="L21" i="5"/>
  <c r="K21" i="5"/>
  <c r="J21" i="5"/>
  <c r="I21" i="5"/>
  <c r="J20" i="5"/>
  <c r="L20" i="5"/>
  <c r="K20" i="5"/>
  <c r="I20" i="5"/>
  <c r="K19" i="5"/>
  <c r="L19" i="5"/>
  <c r="J19" i="5"/>
  <c r="I19" i="5"/>
  <c r="L18" i="5"/>
  <c r="J18" i="5"/>
  <c r="K18" i="5"/>
  <c r="I18" i="5"/>
  <c r="L17" i="5"/>
  <c r="K17" i="5"/>
  <c r="J17" i="5"/>
  <c r="I17" i="5"/>
  <c r="L16" i="5"/>
  <c r="K16" i="5"/>
  <c r="J16" i="5"/>
  <c r="I16" i="5"/>
  <c r="L15" i="5"/>
  <c r="K15" i="5"/>
  <c r="J15" i="5"/>
  <c r="I15" i="5"/>
  <c r="L14" i="5"/>
  <c r="K14" i="5"/>
  <c r="J14" i="5"/>
  <c r="I14" i="5"/>
  <c r="L13" i="5"/>
  <c r="K13" i="5"/>
  <c r="J13" i="5"/>
  <c r="I13" i="5"/>
  <c r="D22" i="2" l="1"/>
  <c r="L48" i="5"/>
  <c r="J140" i="5"/>
  <c r="C143" i="5" s="1"/>
  <c r="D150" i="5" s="1"/>
  <c r="C154" i="5" s="1"/>
  <c r="L44" i="5"/>
  <c r="J44" i="5"/>
  <c r="J48" i="5"/>
  <c r="I44" i="5"/>
  <c r="M90" i="5"/>
  <c r="M125" i="5"/>
  <c r="M127" i="5"/>
  <c r="M129" i="5"/>
  <c r="M130" i="5"/>
  <c r="M133" i="5"/>
  <c r="M137" i="5"/>
  <c r="J91" i="5"/>
  <c r="C94" i="5" s="1"/>
  <c r="D101" i="5" s="1"/>
  <c r="C105" i="5" s="1"/>
  <c r="M21" i="5"/>
  <c r="M25" i="5"/>
  <c r="M28" i="5"/>
  <c r="M29" i="5"/>
  <c r="M31" i="5"/>
  <c r="M33" i="5"/>
  <c r="M34" i="5"/>
  <c r="M37" i="5"/>
  <c r="M41" i="5"/>
  <c r="M46" i="5"/>
  <c r="M49" i="5"/>
  <c r="M51" i="5"/>
  <c r="M52" i="5"/>
  <c r="K55" i="5"/>
  <c r="C59" i="5" s="1"/>
  <c r="C70" i="5" s="1"/>
  <c r="I91" i="5"/>
  <c r="C93" i="5" s="1"/>
  <c r="M88" i="5"/>
  <c r="M13" i="5"/>
  <c r="M14" i="5"/>
  <c r="M15" i="5"/>
  <c r="M16" i="5"/>
  <c r="M17" i="5"/>
  <c r="I140" i="5"/>
  <c r="C142" i="5" s="1"/>
  <c r="M124" i="5"/>
  <c r="M22" i="5"/>
  <c r="M32" i="5"/>
  <c r="M35" i="5"/>
  <c r="M47" i="5"/>
  <c r="M50" i="5"/>
  <c r="M53" i="5"/>
  <c r="M128" i="5"/>
  <c r="M134" i="5"/>
  <c r="M18" i="5"/>
  <c r="M20" i="5"/>
  <c r="M23" i="5"/>
  <c r="M26" i="5"/>
  <c r="M36" i="5"/>
  <c r="M39" i="5"/>
  <c r="M42" i="5"/>
  <c r="M54" i="5"/>
  <c r="K140" i="5"/>
  <c r="C144" i="5" s="1"/>
  <c r="C155" i="5" s="1"/>
  <c r="M132" i="5"/>
  <c r="M135" i="5"/>
  <c r="M138" i="5"/>
  <c r="L91" i="5"/>
  <c r="C96" i="5" s="1"/>
  <c r="C107" i="5" s="1"/>
  <c r="M19" i="5"/>
  <c r="M38" i="5"/>
  <c r="M131" i="5"/>
  <c r="M24" i="5"/>
  <c r="M27" i="5"/>
  <c r="M30" i="5"/>
  <c r="M40" i="5"/>
  <c r="M43" i="5"/>
  <c r="M45" i="5"/>
  <c r="I48" i="5"/>
  <c r="K91" i="5"/>
  <c r="C95" i="5" s="1"/>
  <c r="C106" i="5" s="1"/>
  <c r="M89" i="5"/>
  <c r="L140" i="5"/>
  <c r="C145" i="5" s="1"/>
  <c r="C156" i="5" s="1"/>
  <c r="M126" i="5"/>
  <c r="M136" i="5"/>
  <c r="M139" i="5"/>
  <c r="L55" i="5" l="1"/>
  <c r="C60" i="5" s="1"/>
  <c r="C71" i="5" s="1"/>
  <c r="M44" i="5"/>
  <c r="J55" i="5"/>
  <c r="C58" i="5" s="1"/>
  <c r="D65" i="5" s="1"/>
  <c r="C69" i="5" s="1"/>
  <c r="M48" i="5"/>
  <c r="C104" i="5"/>
  <c r="C108" i="5" s="1"/>
  <c r="C97" i="5"/>
  <c r="I55" i="5"/>
  <c r="C57" i="5" s="1"/>
  <c r="C153" i="5"/>
  <c r="C157" i="5" s="1"/>
  <c r="C146" i="5"/>
  <c r="M140" i="5"/>
  <c r="M91" i="5"/>
  <c r="J306" i="6"/>
  <c r="J301" i="6"/>
  <c r="J299" i="6"/>
  <c r="J296" i="6"/>
  <c r="J291" i="6"/>
  <c r="J288" i="6"/>
  <c r="J286" i="6"/>
  <c r="J284" i="6"/>
  <c r="J276" i="6"/>
  <c r="J274" i="6"/>
  <c r="J271" i="6"/>
  <c r="J266" i="6"/>
  <c r="J263" i="6"/>
  <c r="J261" i="6"/>
  <c r="J259" i="6"/>
  <c r="J256" i="6"/>
  <c r="J254" i="6"/>
  <c r="J251" i="6"/>
  <c r="J246" i="6"/>
  <c r="J243" i="6"/>
  <c r="J241" i="6"/>
  <c r="J236" i="6"/>
  <c r="J234" i="6"/>
  <c r="J216" i="6"/>
  <c r="J231" i="6"/>
  <c r="J228" i="6"/>
  <c r="J206" i="6"/>
  <c r="J204" i="6"/>
  <c r="J196" i="6"/>
  <c r="J181" i="6"/>
  <c r="J178" i="6"/>
  <c r="J176" i="6"/>
  <c r="J171" i="6"/>
  <c r="J166" i="6"/>
  <c r="J161" i="6"/>
  <c r="J158" i="6"/>
  <c r="J156" i="6"/>
  <c r="J154" i="6"/>
  <c r="J151" i="6"/>
  <c r="J146" i="6"/>
  <c r="J141" i="6"/>
  <c r="J136" i="6"/>
  <c r="J134" i="6"/>
  <c r="J126" i="6"/>
  <c r="J116" i="6"/>
  <c r="J113" i="6"/>
  <c r="J111" i="6"/>
  <c r="J106" i="6"/>
  <c r="J101" i="6"/>
  <c r="J96" i="6"/>
  <c r="J93" i="6"/>
  <c r="J91" i="6"/>
  <c r="J89" i="6"/>
  <c r="J86" i="6"/>
  <c r="J81" i="6"/>
  <c r="J76" i="6"/>
  <c r="J73" i="6"/>
  <c r="J71" i="6"/>
  <c r="J66" i="6"/>
  <c r="J61" i="6"/>
  <c r="J56" i="6"/>
  <c r="J53" i="6"/>
  <c r="J51" i="6"/>
  <c r="J46" i="6"/>
  <c r="J41" i="6"/>
  <c r="J36" i="6"/>
  <c r="J33" i="6"/>
  <c r="E310" i="6"/>
  <c r="C310" i="6"/>
  <c r="H304" i="6"/>
  <c r="G304" i="6"/>
  <c r="E304" i="6"/>
  <c r="H299" i="6"/>
  <c r="G299" i="6"/>
  <c r="E299" i="6"/>
  <c r="H294" i="6"/>
  <c r="G294" i="6"/>
  <c r="E294" i="6"/>
  <c r="J290" i="6"/>
  <c r="H289" i="6"/>
  <c r="G289" i="6"/>
  <c r="E289" i="6"/>
  <c r="H284" i="6"/>
  <c r="G284" i="6"/>
  <c r="E284" i="6"/>
  <c r="H274" i="6"/>
  <c r="G274" i="6"/>
  <c r="E274" i="6"/>
  <c r="J270" i="6"/>
  <c r="H269" i="6"/>
  <c r="G269" i="6"/>
  <c r="E269" i="6"/>
  <c r="H264" i="6"/>
  <c r="G264" i="6"/>
  <c r="E264" i="6"/>
  <c r="H259" i="6"/>
  <c r="G259" i="6"/>
  <c r="E259" i="6"/>
  <c r="H254" i="6"/>
  <c r="G254" i="6"/>
  <c r="E254" i="6"/>
  <c r="H249" i="6"/>
  <c r="G249" i="6"/>
  <c r="E249" i="6"/>
  <c r="H244" i="6"/>
  <c r="G244" i="6"/>
  <c r="J244" i="6" s="1"/>
  <c r="E244" i="6"/>
  <c r="J239" i="6"/>
  <c r="H239" i="6"/>
  <c r="G239" i="6"/>
  <c r="E239" i="6"/>
  <c r="H234" i="6"/>
  <c r="G234" i="6"/>
  <c r="E234" i="6"/>
  <c r="H214" i="6"/>
  <c r="G214" i="6"/>
  <c r="E214" i="6"/>
  <c r="H229" i="6"/>
  <c r="G229" i="6"/>
  <c r="E229" i="6"/>
  <c r="H204" i="6"/>
  <c r="G204" i="6"/>
  <c r="E204" i="6"/>
  <c r="H194" i="6"/>
  <c r="G194" i="6"/>
  <c r="E194" i="6"/>
  <c r="H179" i="6"/>
  <c r="G179" i="6"/>
  <c r="E179" i="6"/>
  <c r="H174" i="6"/>
  <c r="G174" i="6"/>
  <c r="E174" i="6"/>
  <c r="H169" i="6"/>
  <c r="G169" i="6"/>
  <c r="E169" i="6"/>
  <c r="H164" i="6"/>
  <c r="G164" i="6"/>
  <c r="J164" i="6" s="1"/>
  <c r="E164" i="6"/>
  <c r="H159" i="6"/>
  <c r="G159" i="6"/>
  <c r="E159" i="6"/>
  <c r="H154" i="6"/>
  <c r="G154" i="6"/>
  <c r="E154" i="6"/>
  <c r="H149" i="6"/>
  <c r="G149" i="6"/>
  <c r="E149" i="6"/>
  <c r="H144" i="6"/>
  <c r="G144" i="6"/>
  <c r="J144" i="6" s="1"/>
  <c r="E144" i="6"/>
  <c r="H139" i="6"/>
  <c r="G139" i="6"/>
  <c r="E139" i="6"/>
  <c r="H134" i="6"/>
  <c r="G134" i="6"/>
  <c r="E134" i="6"/>
  <c r="H124" i="6"/>
  <c r="G124" i="6"/>
  <c r="E124" i="6"/>
  <c r="H114" i="6"/>
  <c r="G114" i="6"/>
  <c r="E114" i="6"/>
  <c r="H109" i="6"/>
  <c r="G109" i="6"/>
  <c r="E109" i="6"/>
  <c r="H104" i="6"/>
  <c r="G104" i="6"/>
  <c r="E104" i="6"/>
  <c r="H99" i="6"/>
  <c r="G99" i="6"/>
  <c r="E99" i="6"/>
  <c r="H94" i="6"/>
  <c r="G94" i="6"/>
  <c r="E94" i="6"/>
  <c r="H89" i="6"/>
  <c r="G89" i="6"/>
  <c r="E89" i="6"/>
  <c r="H84" i="6"/>
  <c r="G84" i="6"/>
  <c r="E84" i="6"/>
  <c r="H79" i="6"/>
  <c r="G79" i="6"/>
  <c r="E79" i="6"/>
  <c r="H74" i="6"/>
  <c r="G74" i="6"/>
  <c r="E74" i="6"/>
  <c r="H69" i="6"/>
  <c r="G69" i="6"/>
  <c r="E69" i="6"/>
  <c r="H64" i="6"/>
  <c r="G64" i="6"/>
  <c r="E64" i="6"/>
  <c r="H59" i="6"/>
  <c r="J60" i="6" s="1"/>
  <c r="G59" i="6"/>
  <c r="E59" i="6"/>
  <c r="H54" i="6"/>
  <c r="G54" i="6"/>
  <c r="E54" i="6"/>
  <c r="H49" i="6"/>
  <c r="J50" i="6" s="1"/>
  <c r="G49" i="6"/>
  <c r="E49" i="6"/>
  <c r="J45" i="6"/>
  <c r="H44" i="6"/>
  <c r="G44" i="6"/>
  <c r="E44" i="6"/>
  <c r="H39" i="6"/>
  <c r="G39" i="6"/>
  <c r="E39" i="6"/>
  <c r="H34" i="6"/>
  <c r="G34" i="6"/>
  <c r="E34" i="6"/>
  <c r="H29" i="6"/>
  <c r="G29" i="6"/>
  <c r="E29" i="6"/>
  <c r="I308" i="6" l="1"/>
  <c r="M55" i="5"/>
  <c r="J304" i="6"/>
  <c r="J240" i="6"/>
  <c r="J165" i="6"/>
  <c r="J230" i="6"/>
  <c r="J150" i="6"/>
  <c r="J260" i="6"/>
  <c r="J49" i="6"/>
  <c r="J85" i="6"/>
  <c r="J110" i="6"/>
  <c r="J59" i="6"/>
  <c r="D110" i="5"/>
  <c r="C68" i="5"/>
  <c r="C72" i="5" s="1"/>
  <c r="C61" i="5"/>
  <c r="D159" i="5"/>
  <c r="D160" i="5" s="1"/>
  <c r="J40" i="6"/>
  <c r="J75" i="6"/>
  <c r="J90" i="6"/>
  <c r="J100" i="6"/>
  <c r="J140" i="6"/>
  <c r="J155" i="6"/>
  <c r="J180" i="6"/>
  <c r="J250" i="6"/>
  <c r="J275" i="6"/>
  <c r="J30" i="6"/>
  <c r="J65" i="6"/>
  <c r="J80" i="6"/>
  <c r="J115" i="6"/>
  <c r="J125" i="6"/>
  <c r="J145" i="6"/>
  <c r="J170" i="6"/>
  <c r="J205" i="6"/>
  <c r="J215" i="6"/>
  <c r="J255" i="6"/>
  <c r="J265" i="6"/>
  <c r="J285" i="6"/>
  <c r="J295" i="6"/>
  <c r="J305" i="6"/>
  <c r="J55" i="6"/>
  <c r="J70" i="6"/>
  <c r="J95" i="6"/>
  <c r="J105" i="6"/>
  <c r="J135" i="6"/>
  <c r="J160" i="6"/>
  <c r="J175" i="6"/>
  <c r="J195" i="6"/>
  <c r="J235" i="6"/>
  <c r="J245" i="6"/>
  <c r="J300" i="6"/>
  <c r="J39" i="6"/>
  <c r="J64" i="6"/>
  <c r="J69" i="6"/>
  <c r="J99" i="6"/>
  <c r="J194" i="6"/>
  <c r="J79" i="6"/>
  <c r="J104" i="6"/>
  <c r="J109" i="6"/>
  <c r="J174" i="6"/>
  <c r="J179" i="6"/>
  <c r="J289" i="6"/>
  <c r="J292" i="6" s="1"/>
  <c r="J31" i="6"/>
  <c r="J124" i="6"/>
  <c r="J149" i="6"/>
  <c r="J169" i="6"/>
  <c r="J214" i="6"/>
  <c r="J269" i="6"/>
  <c r="J249" i="6"/>
  <c r="J294" i="6"/>
  <c r="J44" i="6"/>
  <c r="J84" i="6"/>
  <c r="J229" i="6"/>
  <c r="J264" i="6"/>
  <c r="J103" i="6"/>
  <c r="J43" i="6"/>
  <c r="J193" i="6"/>
  <c r="J63" i="6"/>
  <c r="J123" i="6"/>
  <c r="J148" i="6"/>
  <c r="J298" i="6"/>
  <c r="J253" i="6"/>
  <c r="J83" i="6"/>
  <c r="J34" i="6"/>
  <c r="J28" i="6"/>
  <c r="J68" i="6"/>
  <c r="J98" i="6"/>
  <c r="J153" i="6"/>
  <c r="J58" i="6"/>
  <c r="J94" i="6"/>
  <c r="J133" i="6"/>
  <c r="J163" i="6"/>
  <c r="J167" i="6" s="1"/>
  <c r="J38" i="6"/>
  <c r="J54" i="6"/>
  <c r="J57" i="6" s="1"/>
  <c r="J74" i="6"/>
  <c r="J108" i="6"/>
  <c r="J143" i="6"/>
  <c r="J159" i="6"/>
  <c r="J168" i="6"/>
  <c r="J173" i="6"/>
  <c r="J48" i="6"/>
  <c r="J88" i="6"/>
  <c r="J139" i="6"/>
  <c r="J238" i="6"/>
  <c r="J242" i="6" s="1"/>
  <c r="J248" i="6"/>
  <c r="J283" i="6"/>
  <c r="J293" i="6"/>
  <c r="J213" i="6"/>
  <c r="J258" i="6"/>
  <c r="J262" i="6" s="1"/>
  <c r="J303" i="6"/>
  <c r="J203" i="6"/>
  <c r="J233" i="6"/>
  <c r="J273" i="6"/>
  <c r="F16" i="7"/>
  <c r="I313" i="6" l="1"/>
  <c r="J137" i="6"/>
  <c r="J62" i="6"/>
  <c r="J237" i="6"/>
  <c r="J52" i="6"/>
  <c r="J232" i="6"/>
  <c r="J257" i="6"/>
  <c r="J267" i="6"/>
  <c r="J207" i="6"/>
  <c r="J247" i="6"/>
  <c r="J112" i="6"/>
  <c r="J77" i="6"/>
  <c r="J277" i="6"/>
  <c r="J287" i="6"/>
  <c r="J162" i="6"/>
  <c r="J102" i="6"/>
  <c r="J42" i="6"/>
  <c r="D161" i="5"/>
  <c r="D21" i="2" s="1"/>
  <c r="D111" i="5"/>
  <c r="D112" i="5" s="1"/>
  <c r="D20" i="2" s="1"/>
  <c r="D74" i="5"/>
  <c r="J302" i="6"/>
  <c r="J182" i="6"/>
  <c r="J147" i="6"/>
  <c r="J307" i="6"/>
  <c r="J92" i="6"/>
  <c r="J97" i="6"/>
  <c r="J157" i="6"/>
  <c r="J197" i="6"/>
  <c r="J107" i="6"/>
  <c r="J177" i="6"/>
  <c r="J127" i="6"/>
  <c r="J72" i="6"/>
  <c r="J67" i="6"/>
  <c r="J152" i="6"/>
  <c r="J47" i="6"/>
  <c r="J252" i="6"/>
  <c r="J87" i="6"/>
  <c r="J297" i="6"/>
  <c r="J217" i="6"/>
  <c r="J172" i="6"/>
  <c r="D75" i="5" l="1"/>
  <c r="D76" i="5" s="1"/>
  <c r="D19" i="2" l="1"/>
  <c r="D27" i="2" s="1"/>
  <c r="C16" i="2" l="1"/>
  <c r="C13" i="2"/>
  <c r="C12" i="2"/>
  <c r="C11" i="2"/>
  <c r="C10" i="2"/>
  <c r="C9" i="2"/>
  <c r="J44" i="4" l="1"/>
  <c r="N44" i="4" s="1"/>
  <c r="F15" i="7"/>
  <c r="F30" i="7" l="1"/>
  <c r="F33" i="7" l="1"/>
  <c r="F32" i="7"/>
  <c r="F31" i="7"/>
  <c r="F34" i="7" l="1"/>
  <c r="D94" i="4"/>
  <c r="D93" i="4"/>
  <c r="J12" i="4"/>
  <c r="K12" i="4"/>
  <c r="L12" i="4"/>
  <c r="M12" i="4"/>
  <c r="J13" i="4"/>
  <c r="K13" i="4"/>
  <c r="L13" i="4"/>
  <c r="M13" i="4"/>
  <c r="J14" i="4"/>
  <c r="K14" i="4"/>
  <c r="L14" i="4"/>
  <c r="M14" i="4"/>
  <c r="J15" i="4"/>
  <c r="K15" i="4"/>
  <c r="L15" i="4"/>
  <c r="M15" i="4"/>
  <c r="J16" i="4"/>
  <c r="K16" i="4"/>
  <c r="L16" i="4"/>
  <c r="M16" i="4"/>
  <c r="J17" i="4"/>
  <c r="K17" i="4"/>
  <c r="L17" i="4"/>
  <c r="M17" i="4"/>
  <c r="J18" i="4"/>
  <c r="K18" i="4"/>
  <c r="L18" i="4"/>
  <c r="M18" i="4"/>
  <c r="J19" i="4"/>
  <c r="K19" i="4"/>
  <c r="L19" i="4"/>
  <c r="M19" i="4"/>
  <c r="J20" i="4"/>
  <c r="K20" i="4"/>
  <c r="L20" i="4"/>
  <c r="M20" i="4"/>
  <c r="J22" i="4"/>
  <c r="K22" i="4"/>
  <c r="L22" i="4"/>
  <c r="M22" i="4"/>
  <c r="J23" i="4"/>
  <c r="K23" i="4"/>
  <c r="L23" i="4"/>
  <c r="M23" i="4"/>
  <c r="J24" i="4"/>
  <c r="K24" i="4"/>
  <c r="L24" i="4"/>
  <c r="M24" i="4"/>
  <c r="J25" i="4"/>
  <c r="K25" i="4"/>
  <c r="L25" i="4"/>
  <c r="M25" i="4"/>
  <c r="J26" i="4"/>
  <c r="K26" i="4"/>
  <c r="L26" i="4"/>
  <c r="M26" i="4"/>
  <c r="J27" i="4"/>
  <c r="K27" i="4"/>
  <c r="L27" i="4"/>
  <c r="M27" i="4"/>
  <c r="J28" i="4"/>
  <c r="K28" i="4"/>
  <c r="L28" i="4"/>
  <c r="M28" i="4"/>
  <c r="J29" i="4"/>
  <c r="K29" i="4"/>
  <c r="L29" i="4"/>
  <c r="M29" i="4"/>
  <c r="J30" i="4"/>
  <c r="K30" i="4"/>
  <c r="L30" i="4"/>
  <c r="M30" i="4"/>
  <c r="J31" i="4"/>
  <c r="K31" i="4"/>
  <c r="L31" i="4"/>
  <c r="M31" i="4"/>
  <c r="J32" i="4"/>
  <c r="K32" i="4"/>
  <c r="L32" i="4"/>
  <c r="M32" i="4"/>
  <c r="J33" i="4"/>
  <c r="K33" i="4"/>
  <c r="L33" i="4"/>
  <c r="M33" i="4"/>
  <c r="J34" i="4"/>
  <c r="K34" i="4"/>
  <c r="L34" i="4"/>
  <c r="M34" i="4"/>
  <c r="J35" i="4"/>
  <c r="K35" i="4"/>
  <c r="L35" i="4"/>
  <c r="M35" i="4"/>
  <c r="J36" i="4"/>
  <c r="K36" i="4"/>
  <c r="L36" i="4"/>
  <c r="M36" i="4"/>
  <c r="J37" i="4"/>
  <c r="K37" i="4"/>
  <c r="L37" i="4"/>
  <c r="M37" i="4"/>
  <c r="J39" i="4"/>
  <c r="K39" i="4"/>
  <c r="L39" i="4"/>
  <c r="M39" i="4"/>
  <c r="J42" i="4"/>
  <c r="K42" i="4"/>
  <c r="L42" i="4"/>
  <c r="M42" i="4"/>
  <c r="J43" i="4"/>
  <c r="K43" i="4"/>
  <c r="L43" i="4"/>
  <c r="M43" i="4"/>
  <c r="J45" i="4"/>
  <c r="K45" i="4"/>
  <c r="L45" i="4"/>
  <c r="M45" i="4"/>
  <c r="J47" i="4"/>
  <c r="K47" i="4"/>
  <c r="L47" i="4"/>
  <c r="M47" i="4"/>
  <c r="J48" i="4"/>
  <c r="K48" i="4"/>
  <c r="L48" i="4"/>
  <c r="M48" i="4"/>
  <c r="J49" i="4"/>
  <c r="K49" i="4"/>
  <c r="L49" i="4"/>
  <c r="M49" i="4"/>
  <c r="J50" i="4"/>
  <c r="L50" i="4"/>
  <c r="M50" i="4"/>
  <c r="J53" i="4"/>
  <c r="K53" i="4"/>
  <c r="L53" i="4"/>
  <c r="M53" i="4"/>
  <c r="J54" i="4"/>
  <c r="K54" i="4"/>
  <c r="L54" i="4"/>
  <c r="M54" i="4"/>
  <c r="J55" i="4"/>
  <c r="K55" i="4"/>
  <c r="L55" i="4"/>
  <c r="M55" i="4"/>
  <c r="J56" i="4"/>
  <c r="K56" i="4"/>
  <c r="L56" i="4"/>
  <c r="M56" i="4"/>
  <c r="J57" i="4"/>
  <c r="K57" i="4"/>
  <c r="L57" i="4"/>
  <c r="M57" i="4"/>
  <c r="J58" i="4"/>
  <c r="K58" i="4"/>
  <c r="L58" i="4"/>
  <c r="M58" i="4"/>
  <c r="J59" i="4"/>
  <c r="K59" i="4"/>
  <c r="L59" i="4"/>
  <c r="M59" i="4"/>
  <c r="J60" i="4"/>
  <c r="K60" i="4"/>
  <c r="L60" i="4"/>
  <c r="M60" i="4"/>
  <c r="J61" i="4"/>
  <c r="K61" i="4"/>
  <c r="L61" i="4"/>
  <c r="M61" i="4"/>
  <c r="J62" i="4"/>
  <c r="K62" i="4"/>
  <c r="L62" i="4"/>
  <c r="M62" i="4"/>
  <c r="J65" i="4"/>
  <c r="K65" i="4"/>
  <c r="L65" i="4"/>
  <c r="M65" i="4"/>
  <c r="J66" i="4"/>
  <c r="K66" i="4"/>
  <c r="L66" i="4"/>
  <c r="M66" i="4"/>
  <c r="J67" i="4"/>
  <c r="K67" i="4"/>
  <c r="L67" i="4"/>
  <c r="M67" i="4"/>
  <c r="J68" i="4"/>
  <c r="K68" i="4"/>
  <c r="L68" i="4"/>
  <c r="M68" i="4"/>
  <c r="J71" i="4"/>
  <c r="K71" i="4"/>
  <c r="L71" i="4"/>
  <c r="M71" i="4"/>
  <c r="J72" i="4"/>
  <c r="K72" i="4"/>
  <c r="L72" i="4"/>
  <c r="M72" i="4"/>
  <c r="J73" i="4"/>
  <c r="K73" i="4"/>
  <c r="L73" i="4"/>
  <c r="M73" i="4"/>
  <c r="M11" i="4"/>
  <c r="L11" i="4"/>
  <c r="K11" i="4"/>
  <c r="J11" i="4"/>
  <c r="E46" i="4"/>
  <c r="M46" i="4" s="1"/>
  <c r="E41" i="4"/>
  <c r="M41" i="4" s="1"/>
  <c r="E40" i="4"/>
  <c r="M40" i="4" s="1"/>
  <c r="E38" i="4"/>
  <c r="D38" i="2" l="1"/>
  <c r="L46" i="4"/>
  <c r="L41" i="4"/>
  <c r="L40" i="4"/>
  <c r="L38" i="4"/>
  <c r="M38" i="4"/>
  <c r="M74" i="4" s="1"/>
  <c r="K46" i="4"/>
  <c r="K41" i="4"/>
  <c r="K40" i="4"/>
  <c r="K38" i="4"/>
  <c r="J46" i="4"/>
  <c r="J41" i="4"/>
  <c r="J40" i="4"/>
  <c r="J38" i="4"/>
  <c r="N53" i="4"/>
  <c r="N49" i="4"/>
  <c r="N47" i="4"/>
  <c r="N45" i="4"/>
  <c r="N42" i="4"/>
  <c r="N36" i="4"/>
  <c r="N34" i="4"/>
  <c r="N32" i="4"/>
  <c r="N30" i="4"/>
  <c r="N28" i="4"/>
  <c r="N26" i="4"/>
  <c r="N24" i="4"/>
  <c r="N22" i="4"/>
  <c r="N19" i="4"/>
  <c r="N17" i="4"/>
  <c r="N15" i="4"/>
  <c r="N72" i="4"/>
  <c r="N67" i="4"/>
  <c r="N59" i="4"/>
  <c r="N55" i="4"/>
  <c r="N13" i="4"/>
  <c r="N12" i="4"/>
  <c r="N61" i="4"/>
  <c r="N68" i="4"/>
  <c r="N60" i="4"/>
  <c r="N56" i="4"/>
  <c r="N48" i="4"/>
  <c r="N43" i="4"/>
  <c r="N39" i="4"/>
  <c r="N35" i="4"/>
  <c r="N31" i="4"/>
  <c r="N27" i="4"/>
  <c r="N23" i="4"/>
  <c r="N18" i="4"/>
  <c r="N65" i="4"/>
  <c r="N57" i="4"/>
  <c r="N73" i="4"/>
  <c r="N14" i="4"/>
  <c r="N71" i="4"/>
  <c r="N66" i="4"/>
  <c r="N62" i="4"/>
  <c r="N58" i="4"/>
  <c r="N54" i="4"/>
  <c r="N37" i="4"/>
  <c r="N33" i="4"/>
  <c r="N29" i="4"/>
  <c r="N25" i="4"/>
  <c r="N20" i="4"/>
  <c r="N16" i="4"/>
  <c r="N11" i="4"/>
  <c r="D79" i="4" l="1"/>
  <c r="D90" i="4" s="1"/>
  <c r="N41" i="4"/>
  <c r="N40" i="4"/>
  <c r="N38" i="4"/>
  <c r="L74" i="4"/>
  <c r="N46" i="4"/>
  <c r="J74" i="4"/>
  <c r="D78" i="4" l="1"/>
  <c r="D89" i="4" s="1"/>
  <c r="D76" i="4"/>
  <c r="D87" i="4" s="1"/>
  <c r="K50" i="4"/>
  <c r="N50" i="4" l="1"/>
  <c r="N74" i="4" s="1"/>
  <c r="K74" i="4"/>
  <c r="D77" i="4" l="1"/>
  <c r="D80" i="4" s="1"/>
  <c r="F13" i="7"/>
  <c r="F12" i="7"/>
  <c r="J290" i="3"/>
  <c r="J288" i="3"/>
  <c r="J287" i="3"/>
  <c r="J286" i="3"/>
  <c r="J285" i="3"/>
  <c r="J284" i="3"/>
  <c r="J283" i="3"/>
  <c r="J282" i="3"/>
  <c r="J237" i="3"/>
  <c r="J235" i="3"/>
  <c r="J234" i="3"/>
  <c r="J233" i="3"/>
  <c r="J232" i="3"/>
  <c r="J231" i="3"/>
  <c r="J230" i="3"/>
  <c r="J229" i="3"/>
  <c r="J123" i="3"/>
  <c r="J122" i="3"/>
  <c r="J116" i="3"/>
  <c r="J115" i="3"/>
  <c r="J114" i="3"/>
  <c r="J113" i="3"/>
  <c r="J112" i="3"/>
  <c r="J111" i="3"/>
  <c r="J110" i="3"/>
  <c r="J109" i="3"/>
  <c r="K278" i="3"/>
  <c r="L278" i="3"/>
  <c r="M278" i="3"/>
  <c r="K279" i="3"/>
  <c r="L279" i="3"/>
  <c r="M279" i="3"/>
  <c r="K280" i="3"/>
  <c r="L280" i="3"/>
  <c r="M280" i="3"/>
  <c r="K282" i="3"/>
  <c r="L282" i="3"/>
  <c r="M282" i="3"/>
  <c r="K283" i="3"/>
  <c r="L283" i="3"/>
  <c r="M283" i="3"/>
  <c r="K284" i="3"/>
  <c r="L284" i="3"/>
  <c r="M284" i="3"/>
  <c r="K285" i="3"/>
  <c r="L285" i="3"/>
  <c r="M285" i="3"/>
  <c r="K286" i="3"/>
  <c r="L286" i="3"/>
  <c r="M286" i="3"/>
  <c r="K287" i="3"/>
  <c r="L287" i="3"/>
  <c r="M287" i="3"/>
  <c r="K288" i="3"/>
  <c r="L288" i="3"/>
  <c r="M288" i="3"/>
  <c r="K290" i="3"/>
  <c r="L290" i="3"/>
  <c r="M290" i="3"/>
  <c r="K291" i="3"/>
  <c r="L291" i="3"/>
  <c r="M291" i="3"/>
  <c r="K292" i="3"/>
  <c r="L292" i="3"/>
  <c r="M292" i="3"/>
  <c r="K293" i="3"/>
  <c r="L293" i="3"/>
  <c r="M293" i="3"/>
  <c r="K294" i="3"/>
  <c r="L294" i="3"/>
  <c r="M294" i="3"/>
  <c r="K295" i="3"/>
  <c r="L295" i="3"/>
  <c r="M295" i="3"/>
  <c r="M277" i="3"/>
  <c r="L277" i="3"/>
  <c r="K277" i="3"/>
  <c r="K219" i="3"/>
  <c r="L219" i="3"/>
  <c r="M219" i="3"/>
  <c r="K220" i="3"/>
  <c r="L220" i="3"/>
  <c r="M220" i="3"/>
  <c r="K221" i="3"/>
  <c r="L221" i="3"/>
  <c r="M221" i="3"/>
  <c r="K222" i="3"/>
  <c r="L222" i="3"/>
  <c r="M222" i="3"/>
  <c r="K224" i="3"/>
  <c r="L224" i="3"/>
  <c r="M224" i="3"/>
  <c r="K225" i="3"/>
  <c r="L225" i="3"/>
  <c r="M225" i="3"/>
  <c r="K226" i="3"/>
  <c r="L226" i="3"/>
  <c r="M226" i="3"/>
  <c r="K227" i="3"/>
  <c r="L227" i="3"/>
  <c r="M227" i="3"/>
  <c r="K229" i="3"/>
  <c r="L229" i="3"/>
  <c r="M229" i="3"/>
  <c r="K230" i="3"/>
  <c r="L230" i="3"/>
  <c r="M230" i="3"/>
  <c r="K231" i="3"/>
  <c r="L231" i="3"/>
  <c r="M231" i="3"/>
  <c r="K232" i="3"/>
  <c r="L232" i="3"/>
  <c r="M232" i="3"/>
  <c r="K233" i="3"/>
  <c r="L233" i="3"/>
  <c r="M233" i="3"/>
  <c r="K234" i="3"/>
  <c r="L234" i="3"/>
  <c r="M234" i="3"/>
  <c r="K235" i="3"/>
  <c r="L235" i="3"/>
  <c r="M235" i="3"/>
  <c r="K237" i="3"/>
  <c r="L237" i="3"/>
  <c r="M237" i="3"/>
  <c r="K238" i="3"/>
  <c r="L238" i="3"/>
  <c r="M238" i="3"/>
  <c r="K239" i="3"/>
  <c r="L239" i="3"/>
  <c r="M239" i="3"/>
  <c r="K240" i="3"/>
  <c r="L240" i="3"/>
  <c r="M240" i="3"/>
  <c r="K241" i="3"/>
  <c r="L241" i="3"/>
  <c r="M241" i="3"/>
  <c r="M218" i="3"/>
  <c r="L218" i="3"/>
  <c r="K218" i="3"/>
  <c r="K163" i="3"/>
  <c r="L163" i="3"/>
  <c r="M163" i="3"/>
  <c r="K165" i="3"/>
  <c r="L165" i="3"/>
  <c r="M165" i="3"/>
  <c r="K167" i="3"/>
  <c r="L167" i="3"/>
  <c r="M167" i="3"/>
  <c r="K168" i="3"/>
  <c r="L168" i="3"/>
  <c r="M168" i="3"/>
  <c r="K169" i="3"/>
  <c r="L169" i="3"/>
  <c r="M169" i="3"/>
  <c r="K171" i="3"/>
  <c r="L171" i="3"/>
  <c r="M171" i="3"/>
  <c r="K172" i="3"/>
  <c r="L172" i="3"/>
  <c r="M172" i="3"/>
  <c r="K173" i="3"/>
  <c r="L173" i="3"/>
  <c r="M173" i="3"/>
  <c r="K174" i="3"/>
  <c r="L174" i="3"/>
  <c r="M174" i="3"/>
  <c r="K175" i="3"/>
  <c r="L175" i="3"/>
  <c r="M175" i="3"/>
  <c r="K176" i="3"/>
  <c r="L176" i="3"/>
  <c r="M176" i="3"/>
  <c r="K177" i="3"/>
  <c r="L177" i="3"/>
  <c r="M177" i="3"/>
  <c r="K179" i="3"/>
  <c r="L179" i="3"/>
  <c r="M179" i="3"/>
  <c r="K180" i="3"/>
  <c r="L180" i="3"/>
  <c r="M180" i="3"/>
  <c r="K181" i="3"/>
  <c r="L181" i="3"/>
  <c r="M181" i="3"/>
  <c r="K182" i="3"/>
  <c r="L182" i="3"/>
  <c r="M182" i="3"/>
  <c r="M162" i="3"/>
  <c r="L162" i="3"/>
  <c r="K162" i="3"/>
  <c r="K98" i="3"/>
  <c r="L98" i="3"/>
  <c r="M98" i="3"/>
  <c r="K99" i="3"/>
  <c r="L99" i="3"/>
  <c r="M99" i="3"/>
  <c r="K101" i="3"/>
  <c r="L101" i="3"/>
  <c r="M101" i="3"/>
  <c r="K103" i="3"/>
  <c r="L103" i="3"/>
  <c r="M103" i="3"/>
  <c r="K104" i="3"/>
  <c r="L104" i="3"/>
  <c r="M104" i="3"/>
  <c r="K105" i="3"/>
  <c r="L105" i="3"/>
  <c r="M105" i="3"/>
  <c r="K106" i="3"/>
  <c r="L106" i="3"/>
  <c r="M106" i="3"/>
  <c r="K109" i="3"/>
  <c r="L109" i="3"/>
  <c r="M109" i="3"/>
  <c r="K110" i="3"/>
  <c r="L110" i="3"/>
  <c r="M110" i="3"/>
  <c r="K111" i="3"/>
  <c r="L111" i="3"/>
  <c r="M111" i="3"/>
  <c r="K112" i="3"/>
  <c r="L112" i="3"/>
  <c r="M112" i="3"/>
  <c r="K113" i="3"/>
  <c r="L113" i="3"/>
  <c r="M113" i="3"/>
  <c r="K114" i="3"/>
  <c r="L114" i="3"/>
  <c r="M114" i="3"/>
  <c r="K115" i="3"/>
  <c r="L115" i="3"/>
  <c r="M115" i="3"/>
  <c r="K116" i="3"/>
  <c r="L116" i="3"/>
  <c r="M116" i="3"/>
  <c r="J117" i="3"/>
  <c r="K117" i="3"/>
  <c r="L117" i="3"/>
  <c r="M117" i="3"/>
  <c r="K119" i="3"/>
  <c r="L119" i="3"/>
  <c r="M119" i="3"/>
  <c r="K121" i="3"/>
  <c r="L121" i="3"/>
  <c r="M121" i="3"/>
  <c r="K122" i="3"/>
  <c r="L122" i="3"/>
  <c r="M122" i="3"/>
  <c r="K123" i="3"/>
  <c r="L123" i="3"/>
  <c r="M123" i="3"/>
  <c r="K124" i="3"/>
  <c r="L124" i="3"/>
  <c r="M124" i="3"/>
  <c r="K125" i="3"/>
  <c r="L125" i="3"/>
  <c r="M125" i="3"/>
  <c r="K126" i="3"/>
  <c r="L126" i="3"/>
  <c r="M126" i="3"/>
  <c r="M97" i="3"/>
  <c r="L97" i="3"/>
  <c r="K97" i="3"/>
  <c r="D316" i="3"/>
  <c r="D315" i="3"/>
  <c r="D262" i="3"/>
  <c r="D261" i="3"/>
  <c r="D203" i="3"/>
  <c r="D202" i="3"/>
  <c r="D147" i="3"/>
  <c r="D146" i="3"/>
  <c r="E84" i="4" l="1"/>
  <c r="D88" i="4" s="1"/>
  <c r="D91" i="4" s="1"/>
  <c r="E93" i="4" s="1"/>
  <c r="E94" i="4" s="1"/>
  <c r="E95" i="4" s="1"/>
  <c r="F17" i="7"/>
  <c r="J162" i="3"/>
  <c r="N162" i="3" s="1"/>
  <c r="J175" i="3"/>
  <c r="N175" i="3" s="1"/>
  <c r="J163" i="3"/>
  <c r="N163" i="3" s="1"/>
  <c r="J176" i="3"/>
  <c r="N176" i="3" s="1"/>
  <c r="J278" i="3"/>
  <c r="N278" i="3" s="1"/>
  <c r="J165" i="3"/>
  <c r="N165" i="3" s="1"/>
  <c r="J173" i="3"/>
  <c r="N173" i="3" s="1"/>
  <c r="J177" i="3"/>
  <c r="N177" i="3" s="1"/>
  <c r="J221" i="3"/>
  <c r="N221" i="3" s="1"/>
  <c r="J103" i="3"/>
  <c r="N103" i="3" s="1"/>
  <c r="J171" i="3"/>
  <c r="N171" i="3" s="1"/>
  <c r="J224" i="3"/>
  <c r="N224" i="3" s="1"/>
  <c r="J119" i="3"/>
  <c r="N119" i="3" s="1"/>
  <c r="J172" i="3"/>
  <c r="N172" i="3" s="1"/>
  <c r="J220" i="3"/>
  <c r="N220" i="3" s="1"/>
  <c r="J101" i="3"/>
  <c r="N101" i="3" s="1"/>
  <c r="J168" i="3"/>
  <c r="N168" i="3" s="1"/>
  <c r="J174" i="3"/>
  <c r="N174" i="3" s="1"/>
  <c r="J222" i="3"/>
  <c r="N222" i="3" s="1"/>
  <c r="J218" i="3"/>
  <c r="N218" i="3" s="1"/>
  <c r="J219" i="3"/>
  <c r="N219" i="3" s="1"/>
  <c r="K127" i="3"/>
  <c r="D130" i="3" s="1"/>
  <c r="E137" i="3" s="1"/>
  <c r="D141" i="3" s="1"/>
  <c r="M183" i="3"/>
  <c r="D188" i="3" s="1"/>
  <c r="D199" i="3" s="1"/>
  <c r="L127" i="3"/>
  <c r="D131" i="3" s="1"/>
  <c r="D142" i="3" s="1"/>
  <c r="L242" i="3"/>
  <c r="D246" i="3" s="1"/>
  <c r="D257" i="3" s="1"/>
  <c r="K242" i="3"/>
  <c r="D245" i="3" s="1"/>
  <c r="E252" i="3" s="1"/>
  <c r="D256" i="3" s="1"/>
  <c r="K296" i="3"/>
  <c r="D299" i="3" s="1"/>
  <c r="E306" i="3" s="1"/>
  <c r="D310" i="3" s="1"/>
  <c r="M127" i="3"/>
  <c r="D132" i="3" s="1"/>
  <c r="D143" i="3" s="1"/>
  <c r="K183" i="3"/>
  <c r="D186" i="3" s="1"/>
  <c r="E193" i="3" s="1"/>
  <c r="D197" i="3" s="1"/>
  <c r="M242" i="3"/>
  <c r="D247" i="3" s="1"/>
  <c r="D258" i="3" s="1"/>
  <c r="L296" i="3"/>
  <c r="D300" i="3" s="1"/>
  <c r="D311" i="3" s="1"/>
  <c r="L183" i="3"/>
  <c r="D187" i="3" s="1"/>
  <c r="D198" i="3" s="1"/>
  <c r="M296" i="3"/>
  <c r="D301" i="3" s="1"/>
  <c r="D312" i="3" s="1"/>
  <c r="N123" i="3"/>
  <c r="N117" i="3"/>
  <c r="N115" i="3"/>
  <c r="N113" i="3"/>
  <c r="N111" i="3"/>
  <c r="N109" i="3"/>
  <c r="N234" i="3"/>
  <c r="N232" i="3"/>
  <c r="N230" i="3"/>
  <c r="N285" i="3"/>
  <c r="N287" i="3"/>
  <c r="N283" i="3"/>
  <c r="N122" i="3"/>
  <c r="N116" i="3"/>
  <c r="N114" i="3"/>
  <c r="N112" i="3"/>
  <c r="N110" i="3"/>
  <c r="N237" i="3"/>
  <c r="N235" i="3"/>
  <c r="N233" i="3"/>
  <c r="N231" i="3"/>
  <c r="N229" i="3"/>
  <c r="N290" i="3"/>
  <c r="N288" i="3"/>
  <c r="N286" i="3"/>
  <c r="N284" i="3"/>
  <c r="N282" i="3"/>
  <c r="D82" i="3"/>
  <c r="D81" i="3"/>
  <c r="J12" i="3"/>
  <c r="K12" i="3"/>
  <c r="L12" i="3"/>
  <c r="M12" i="3"/>
  <c r="J13" i="3"/>
  <c r="K13" i="3"/>
  <c r="L13" i="3"/>
  <c r="M13" i="3"/>
  <c r="J14" i="3"/>
  <c r="K14" i="3"/>
  <c r="L14" i="3"/>
  <c r="M14" i="3"/>
  <c r="J15" i="3"/>
  <c r="K15" i="3"/>
  <c r="L15" i="3"/>
  <c r="M15" i="3"/>
  <c r="J16" i="3"/>
  <c r="K16" i="3"/>
  <c r="L16" i="3"/>
  <c r="M16" i="3"/>
  <c r="J17" i="3"/>
  <c r="K17" i="3"/>
  <c r="L17" i="3"/>
  <c r="M17" i="3"/>
  <c r="J18" i="3"/>
  <c r="K18" i="3"/>
  <c r="L18" i="3"/>
  <c r="M18" i="3"/>
  <c r="J19" i="3"/>
  <c r="K19" i="3"/>
  <c r="L19" i="3"/>
  <c r="M19" i="3"/>
  <c r="J21" i="3"/>
  <c r="K21" i="3"/>
  <c r="L21" i="3"/>
  <c r="M21" i="3"/>
  <c r="J22" i="3"/>
  <c r="K22" i="3"/>
  <c r="L22" i="3"/>
  <c r="M22" i="3"/>
  <c r="J23" i="3"/>
  <c r="K23" i="3"/>
  <c r="L23" i="3"/>
  <c r="M23" i="3"/>
  <c r="J25" i="3"/>
  <c r="K25" i="3"/>
  <c r="L25" i="3"/>
  <c r="M25" i="3"/>
  <c r="J27" i="3"/>
  <c r="K27" i="3"/>
  <c r="L27" i="3"/>
  <c r="M27" i="3"/>
  <c r="J29" i="3"/>
  <c r="K29" i="3"/>
  <c r="L29" i="3"/>
  <c r="M29" i="3"/>
  <c r="J30" i="3"/>
  <c r="K30" i="3"/>
  <c r="L30" i="3"/>
  <c r="M30" i="3"/>
  <c r="J31" i="3"/>
  <c r="K31" i="3"/>
  <c r="L31" i="3"/>
  <c r="M31" i="3"/>
  <c r="J32" i="3"/>
  <c r="K32" i="3"/>
  <c r="L32" i="3"/>
  <c r="M32" i="3"/>
  <c r="J35" i="3"/>
  <c r="K35" i="3"/>
  <c r="L35" i="3"/>
  <c r="M35" i="3"/>
  <c r="J36" i="3"/>
  <c r="K36" i="3"/>
  <c r="L36" i="3"/>
  <c r="M36" i="3"/>
  <c r="J37" i="3"/>
  <c r="K37" i="3"/>
  <c r="L37" i="3"/>
  <c r="M37" i="3"/>
  <c r="J38" i="3"/>
  <c r="K38" i="3"/>
  <c r="L38" i="3"/>
  <c r="M38" i="3"/>
  <c r="J39" i="3"/>
  <c r="K39" i="3"/>
  <c r="L39" i="3"/>
  <c r="M39" i="3"/>
  <c r="J41" i="3"/>
  <c r="K41" i="3"/>
  <c r="L41" i="3"/>
  <c r="M41" i="3"/>
  <c r="J42" i="3"/>
  <c r="K42" i="3"/>
  <c r="L42" i="3"/>
  <c r="M42" i="3"/>
  <c r="J43" i="3"/>
  <c r="K43" i="3"/>
  <c r="L43" i="3"/>
  <c r="M43" i="3"/>
  <c r="J44" i="3"/>
  <c r="K44" i="3"/>
  <c r="L44" i="3"/>
  <c r="M44" i="3"/>
  <c r="J45" i="3"/>
  <c r="K45" i="3"/>
  <c r="L45" i="3"/>
  <c r="M45" i="3"/>
  <c r="J46" i="3"/>
  <c r="K46" i="3"/>
  <c r="L46" i="3"/>
  <c r="M46" i="3"/>
  <c r="J48" i="3"/>
  <c r="K48" i="3"/>
  <c r="L48" i="3"/>
  <c r="M48" i="3"/>
  <c r="K49" i="3"/>
  <c r="L49" i="3"/>
  <c r="M49" i="3"/>
  <c r="K50" i="3"/>
  <c r="L50" i="3"/>
  <c r="M50" i="3"/>
  <c r="J51" i="3"/>
  <c r="K51" i="3"/>
  <c r="L51" i="3"/>
  <c r="M51" i="3"/>
  <c r="J52" i="3"/>
  <c r="K52" i="3"/>
  <c r="L52" i="3"/>
  <c r="M52" i="3"/>
  <c r="J53" i="3"/>
  <c r="K53" i="3"/>
  <c r="L53" i="3"/>
  <c r="M53" i="3"/>
  <c r="J54" i="3"/>
  <c r="K54" i="3"/>
  <c r="L54" i="3"/>
  <c r="M54" i="3"/>
  <c r="J55" i="3"/>
  <c r="K55" i="3"/>
  <c r="L55" i="3"/>
  <c r="M55" i="3"/>
  <c r="J56" i="3"/>
  <c r="K56" i="3"/>
  <c r="L56" i="3"/>
  <c r="M56" i="3"/>
  <c r="J57" i="3"/>
  <c r="K57" i="3"/>
  <c r="L57" i="3"/>
  <c r="M57" i="3"/>
  <c r="K58" i="3"/>
  <c r="L58" i="3"/>
  <c r="M58" i="3"/>
  <c r="K59" i="3"/>
  <c r="L59" i="3"/>
  <c r="M59" i="3"/>
  <c r="J60" i="3"/>
  <c r="K60" i="3"/>
  <c r="L60" i="3"/>
  <c r="M60" i="3"/>
  <c r="J61" i="3"/>
  <c r="K61" i="3"/>
  <c r="L61" i="3"/>
  <c r="M61" i="3"/>
  <c r="M11" i="3"/>
  <c r="L11" i="3"/>
  <c r="K11" i="3"/>
  <c r="J11" i="3"/>
  <c r="D37" i="2" l="1"/>
  <c r="D40" i="2" s="1"/>
  <c r="D16" i="2"/>
  <c r="D17" i="2" s="1"/>
  <c r="J125" i="3"/>
  <c r="N125" i="3" s="1"/>
  <c r="J225" i="3"/>
  <c r="N225" i="3" s="1"/>
  <c r="J291" i="3"/>
  <c r="N291" i="3" s="1"/>
  <c r="J238" i="3"/>
  <c r="N238" i="3" s="1"/>
  <c r="J280" i="3"/>
  <c r="N280" i="3" s="1"/>
  <c r="J126" i="3"/>
  <c r="N126" i="3" s="1"/>
  <c r="J180" i="3"/>
  <c r="N180" i="3" s="1"/>
  <c r="J292" i="3"/>
  <c r="N292" i="3" s="1"/>
  <c r="J181" i="3"/>
  <c r="N181" i="3" s="1"/>
  <c r="J105" i="3"/>
  <c r="N105" i="3" s="1"/>
  <c r="J121" i="3"/>
  <c r="N121" i="3" s="1"/>
  <c r="J106" i="3"/>
  <c r="N106" i="3" s="1"/>
  <c r="J167" i="3"/>
  <c r="N167" i="3" s="1"/>
  <c r="J277" i="3"/>
  <c r="N277" i="3" s="1"/>
  <c r="J295" i="3"/>
  <c r="N295" i="3" s="1"/>
  <c r="J124" i="3"/>
  <c r="N124" i="3" s="1"/>
  <c r="J98" i="3"/>
  <c r="N98" i="3" s="1"/>
  <c r="J293" i="3"/>
  <c r="N293" i="3" s="1"/>
  <c r="J226" i="3"/>
  <c r="N226" i="3" s="1"/>
  <c r="J179" i="3"/>
  <c r="N179" i="3" s="1"/>
  <c r="J169" i="3"/>
  <c r="N169" i="3" s="1"/>
  <c r="J97" i="3"/>
  <c r="N97" i="3" s="1"/>
  <c r="J241" i="3"/>
  <c r="N241" i="3" s="1"/>
  <c r="J239" i="3"/>
  <c r="N239" i="3" s="1"/>
  <c r="J58" i="3"/>
  <c r="N58" i="3" s="1"/>
  <c r="J240" i="3"/>
  <c r="N240" i="3" s="1"/>
  <c r="J104" i="3"/>
  <c r="N104" i="3" s="1"/>
  <c r="J50" i="3"/>
  <c r="N50" i="3" s="1"/>
  <c r="J49" i="3"/>
  <c r="J227" i="3"/>
  <c r="N227" i="3" s="1"/>
  <c r="J279" i="3"/>
  <c r="N279" i="3" s="1"/>
  <c r="J294" i="3"/>
  <c r="N294" i="3" s="1"/>
  <c r="J182" i="3"/>
  <c r="N182" i="3" s="1"/>
  <c r="J59" i="3"/>
  <c r="N59" i="3" s="1"/>
  <c r="J99" i="3"/>
  <c r="N99" i="3" s="1"/>
  <c r="N15" i="3"/>
  <c r="M62" i="3"/>
  <c r="N13" i="3"/>
  <c r="N11" i="3"/>
  <c r="K62" i="3"/>
  <c r="L62" i="3"/>
  <c r="N56" i="3"/>
  <c r="N55" i="3"/>
  <c r="N53" i="3"/>
  <c r="N52" i="3"/>
  <c r="N51" i="3"/>
  <c r="N48" i="3"/>
  <c r="N45" i="3"/>
  <c r="N44" i="3"/>
  <c r="N43" i="3"/>
  <c r="N41" i="3"/>
  <c r="N39" i="3"/>
  <c r="N37" i="3"/>
  <c r="N36" i="3"/>
  <c r="N35" i="3"/>
  <c r="N32" i="3"/>
  <c r="N31" i="3"/>
  <c r="N29" i="3"/>
  <c r="N27" i="3"/>
  <c r="N25" i="3"/>
  <c r="N23" i="3"/>
  <c r="N21" i="3"/>
  <c r="N19" i="3"/>
  <c r="N17" i="3"/>
  <c r="N16" i="3"/>
  <c r="N12" i="3"/>
  <c r="N61" i="3"/>
  <c r="N14" i="3"/>
  <c r="N54" i="3"/>
  <c r="N46" i="3"/>
  <c r="N42" i="3"/>
  <c r="N38" i="3"/>
  <c r="N30" i="3"/>
  <c r="N22" i="3"/>
  <c r="N18" i="3"/>
  <c r="N60" i="3"/>
  <c r="N57" i="3"/>
  <c r="D66" i="3" l="1"/>
  <c r="D77" i="3" s="1"/>
  <c r="D67" i="3"/>
  <c r="D78" i="3" s="1"/>
  <c r="D65" i="3"/>
  <c r="E72" i="3" s="1"/>
  <c r="D76" i="3" s="1"/>
  <c r="N183" i="3"/>
  <c r="N242" i="3"/>
  <c r="J183" i="3"/>
  <c r="D185" i="3" s="1"/>
  <c r="D196" i="3" s="1"/>
  <c r="D200" i="3" s="1"/>
  <c r="E202" i="3" s="1"/>
  <c r="N127" i="3"/>
  <c r="J62" i="3"/>
  <c r="N296" i="3"/>
  <c r="N49" i="3"/>
  <c r="N62" i="3" s="1"/>
  <c r="J127" i="3"/>
  <c r="D129" i="3" s="1"/>
  <c r="D140" i="3" s="1"/>
  <c r="D144" i="3" s="1"/>
  <c r="E146" i="3" s="1"/>
  <c r="J296" i="3"/>
  <c r="D298" i="3" s="1"/>
  <c r="D309" i="3" s="1"/>
  <c r="D313" i="3" s="1"/>
  <c r="E315" i="3" s="1"/>
  <c r="J242" i="3"/>
  <c r="D244" i="3" s="1"/>
  <c r="D255" i="3" s="1"/>
  <c r="D259" i="3" s="1"/>
  <c r="E261" i="3" s="1"/>
  <c r="D64" i="3" l="1"/>
  <c r="D68" i="3" s="1"/>
  <c r="D189" i="3"/>
  <c r="D133" i="3"/>
  <c r="E203" i="3"/>
  <c r="E204" i="3" s="1"/>
  <c r="D11" i="2" s="1"/>
  <c r="D248" i="3"/>
  <c r="E262" i="3"/>
  <c r="E263" i="3" s="1"/>
  <c r="D12" i="2" s="1"/>
  <c r="E316" i="3"/>
  <c r="E317" i="3" s="1"/>
  <c r="D13" i="2" s="1"/>
  <c r="D302" i="3"/>
  <c r="E147" i="3"/>
  <c r="E148" i="3" s="1"/>
  <c r="D10" i="2" s="1"/>
  <c r="D75" i="3" l="1"/>
  <c r="D79" i="3" s="1"/>
  <c r="E81" i="3" s="1"/>
  <c r="E82" i="3" l="1"/>
  <c r="E83" i="3" s="1"/>
  <c r="D9" i="2" s="1"/>
  <c r="D14" i="2" s="1"/>
  <c r="J13" i="6" l="1"/>
  <c r="J15" i="6" l="1"/>
  <c r="J17" i="6" l="1"/>
  <c r="J29" i="6"/>
  <c r="J32" i="6" l="1"/>
  <c r="J35" i="6" l="1"/>
  <c r="H308" i="6" s="1"/>
  <c r="H313" i="6" s="1"/>
  <c r="J37" i="6" l="1"/>
  <c r="J78" i="6" l="1"/>
  <c r="J82" i="6" l="1"/>
  <c r="J114" i="6" l="1"/>
  <c r="G308" i="6" l="1"/>
  <c r="G310" i="6" s="1"/>
  <c r="G313" i="6" s="1"/>
  <c r="J117" i="6"/>
  <c r="J310" i="6" l="1"/>
  <c r="J138" i="6" l="1"/>
  <c r="J142" i="6" s="1"/>
  <c r="J268" i="6" l="1"/>
  <c r="J272" i="6" l="1"/>
  <c r="J308" i="6" l="1"/>
  <c r="F308" i="6"/>
  <c r="F313" i="6" s="1"/>
  <c r="J313" i="6" l="1"/>
  <c r="J314" i="6" l="1"/>
  <c r="J315" i="6" l="1"/>
  <c r="J316" i="6" s="1"/>
  <c r="D29" i="2" l="1"/>
  <c r="D30" i="2" s="1"/>
  <c r="D31" i="2" s="1"/>
  <c r="D47" i="2" s="1"/>
  <c r="D49" i="2" s="1"/>
</calcChain>
</file>

<file path=xl/sharedStrings.xml><?xml version="1.0" encoding="utf-8"?>
<sst xmlns="http://schemas.openxmlformats.org/spreadsheetml/2006/main" count="2287" uniqueCount="853">
  <si>
    <t>Furnizor</t>
  </si>
  <si>
    <t>GRUP COGENERARE</t>
  </si>
  <si>
    <t>AD</t>
  </si>
  <si>
    <t>STATIE TRATARE APA</t>
  </si>
  <si>
    <t>FT-AD-01</t>
  </si>
  <si>
    <t>Buc</t>
  </si>
  <si>
    <t>-</t>
  </si>
  <si>
    <t>FT-AD-02</t>
  </si>
  <si>
    <t>CIRCUIT ABUR 4BAR-CONDENSAT</t>
  </si>
  <si>
    <t>Nr</t>
  </si>
  <si>
    <t>Denumirea</t>
  </si>
  <si>
    <t>U.M.</t>
  </si>
  <si>
    <t>Cant.</t>
  </si>
  <si>
    <t>I</t>
  </si>
  <si>
    <t>m</t>
  </si>
  <si>
    <t xml:space="preserve">- DN 25 </t>
  </si>
  <si>
    <t xml:space="preserve">- DN 40 </t>
  </si>
  <si>
    <t>- DN 50</t>
  </si>
  <si>
    <t xml:space="preserve">- DN 65 </t>
  </si>
  <si>
    <t xml:space="preserve">- DN 80 </t>
  </si>
  <si>
    <t xml:space="preserve">- DN 100 </t>
  </si>
  <si>
    <t xml:space="preserve">- DN 125 </t>
  </si>
  <si>
    <t>- DN 300</t>
  </si>
  <si>
    <t>II</t>
  </si>
  <si>
    <t>Cot din ţeavă la 90 fără sudură  STAS 8805/2-84 ,  din OLT 35 KII STAS 8184-87 , cu R=1,5D având :</t>
  </si>
  <si>
    <t>buc</t>
  </si>
  <si>
    <t xml:space="preserve">- DN 300 </t>
  </si>
  <si>
    <t>III</t>
  </si>
  <si>
    <t>IV</t>
  </si>
  <si>
    <t>Reducţie din ţeavă , pentru sudare cap la cap , STAS 8804/8 , din OLT 35KII , având :</t>
  </si>
  <si>
    <t>V</t>
  </si>
  <si>
    <t>Teu din ţeavă , pentru sudare cap la cap , ANSI B16.9 , din OLT 35KII , având :</t>
  </si>
  <si>
    <t>VI</t>
  </si>
  <si>
    <t>Izolaţie termica pentru teavă neagră de oţel, tub termoizolant flexibil din vata minerala, cu grosimea de 50mm</t>
  </si>
  <si>
    <t>mp</t>
  </si>
  <si>
    <t>VII</t>
  </si>
  <si>
    <t>Protectie mecanica pentru izolatie, tabla zincata, cu grosimea de 0.4 mm</t>
  </si>
  <si>
    <t>VIII</t>
  </si>
  <si>
    <t>Suporţi metalici suspendaţi, fixare ţeavă de oţel</t>
  </si>
  <si>
    <t>kg</t>
  </si>
  <si>
    <t>IX</t>
  </si>
  <si>
    <t>Armături şi accesorii</t>
  </si>
  <si>
    <t>Armăturile cu Dn mai mare de 40mm se vor îmbina numai cu flanşe, iar cele mai mici numai cu racord olandez</t>
  </si>
  <si>
    <t>Robinet cu fluture clapa , cu secţiunea totală de trecere, actionat cu parghie Dn 300 Pn 16, Temperatura maxima 250C agent abur</t>
  </si>
  <si>
    <t>Robinet cu fluture clapa , cu secţiunea totală de trecere, actionat cu parghie Dn 100 Pn 16, Temperatura maxima 250C agent condens</t>
  </si>
  <si>
    <t>Atenuator de zgomot pentru supape de siguranta Dn 125</t>
  </si>
  <si>
    <t>Termometru cu scala rotunda D=100 mm t=0-250 C racord axial, teaca de imersie l=80 mm</t>
  </si>
  <si>
    <t>Manometru cu scala rotunda D=100 mm p=0-10 bar racord radial, tub de racord, robinet cu trei cai 3/8"</t>
  </si>
  <si>
    <t xml:space="preserve">Flanşe rotunde cu gat pentru sudare, cu suprafaţa de etanşare tip B , execuţie SR ISO 2005-1:2000 din oţel marca   K410.2b :  PN 16 </t>
  </si>
  <si>
    <t>Dn 300 Pn 16</t>
  </si>
  <si>
    <t>Dn 125 Pn 16</t>
  </si>
  <si>
    <t>Dn 100 Pn 16</t>
  </si>
  <si>
    <t>Dn 80 Pn 16</t>
  </si>
  <si>
    <t>Dn 65 Pn 16</t>
  </si>
  <si>
    <t>Dn 50 Pn 16</t>
  </si>
  <si>
    <t>X</t>
  </si>
  <si>
    <t>Diverse</t>
  </si>
  <si>
    <t>Spalarea  conductelor având diametrul pânã la 76 mm. Inclusiv.</t>
  </si>
  <si>
    <t>ml</t>
  </si>
  <si>
    <t>Idem,cu diametrul de 89 - 168 mm.</t>
  </si>
  <si>
    <t>Idem,cu diametrul de 219- 406 mm.</t>
  </si>
  <si>
    <t>Efectuare proba de etanseitate la presiune, a conductelor, pana 83 mm inclusiv</t>
  </si>
  <si>
    <t>Idem,cu diametrul de 83 - 159 mm.</t>
  </si>
  <si>
    <t>Idem,cu diametrul de 219 - 408 mm.</t>
  </si>
  <si>
    <t>Curãţirea şi suflarea conductelor având diametrul pânã la 76 mm. Inclusiv.</t>
  </si>
  <si>
    <t>Idem,cu diametrul de 219 - 406 mm.</t>
  </si>
  <si>
    <t>Grunduirea conductelor cu minium de plumb în douã straturi.</t>
  </si>
  <si>
    <t>Vopsirea cu vopsea pe bazã de ulei, în 2 straturi, a construcţiilor metalice</t>
  </si>
  <si>
    <t>CIRCUIT APA TEHNOLOGICA</t>
  </si>
  <si>
    <t>Robinet cu fluture clapa , cu secţiunea totală de trecere, actionat cu parghie Dn 80 Pn 16, Temperatura maxima 120C</t>
  </si>
  <si>
    <t>Robinet reglaj, cu servomotor in 3 puncte U=230V si contacte de capat Dn 80 Pn 16, Temperatura maxima 120C</t>
  </si>
  <si>
    <t>Robinet cu sfera  FI-FI , cu calota cu secţiunea totală de trecere,cu fluture de manevră 1/2"</t>
  </si>
  <si>
    <t>Robinet cu sfera  FI-FI , cu calota cu secţiunea totală de trecere,cu fluture de manevră 1"-golire</t>
  </si>
  <si>
    <t>Vas de aerisire prevazuta cu ventil automat de aerisire drept 1"</t>
  </si>
  <si>
    <t>Supapa de siguranta cu arc la regalbila 1-10 bar Dn 25</t>
  </si>
  <si>
    <t>Termometru cu scala rotunda D=100 mm t=0-160 C racord axial, teaca de imersie l=80 mm</t>
  </si>
  <si>
    <t xml:space="preserve">Flanşe rotunde plană pentru sudare tip 01, cu suprafaţa de etanşare tip B , execuţie SR ISO 2005-1:2000 din oţel marca   K410.2b :  PN 16 </t>
  </si>
  <si>
    <t>Spalarea  conductelor având diametrul pânã la 89 mm. Inclusiv.</t>
  </si>
  <si>
    <t>Efectuare proba de etanseitate la presiune, a conductelor, pana 89 mm inclusiv</t>
  </si>
  <si>
    <t>Curãţirea şi suflarea conductelor având diametrul pânã la 79 mm. Inclusiv.</t>
  </si>
  <si>
    <t>CIRCUIT RACIRE TUBINA</t>
  </si>
  <si>
    <t>- perimetru 5000-7000</t>
  </si>
  <si>
    <t>- perimetru 7000-9000</t>
  </si>
  <si>
    <t xml:space="preserve">- perimetru 7000-9000 </t>
  </si>
  <si>
    <t>- DN 150</t>
  </si>
  <si>
    <t>Clapet by-pass actionat cu servomotor actionare electrica, echipat cu capat de cursa si indicator de pozitie,  1133x2245mm</t>
  </si>
  <si>
    <t>Compensator dilatare tubulatura1133x2245mm</t>
  </si>
  <si>
    <t>Compensator dilatare tubulatura 2800x1200mm</t>
  </si>
  <si>
    <t>Flanşe plană pentru racord tubulatura 2800x1200mm</t>
  </si>
  <si>
    <t>Flanşe plană pentru racord tubulatura 1133x2245mm</t>
  </si>
  <si>
    <t>Grila de exterior cu plasa de sarma 2800x1200mm</t>
  </si>
  <si>
    <t>Grila de exterior cu plasa de sarma 1133x2245mm</t>
  </si>
  <si>
    <t xml:space="preserve">Spalarea  conductelor </t>
  </si>
  <si>
    <t xml:space="preserve">Curãţirea şi suflarea conductelor </t>
  </si>
  <si>
    <t>CIRCUIT APA DEMINERALIZATA</t>
  </si>
  <si>
    <t>- DN 25</t>
  </si>
  <si>
    <t>- DN 32</t>
  </si>
  <si>
    <t>- DN 40</t>
  </si>
  <si>
    <t>Izolaţie termica pentru teavă  de oţel, tub termoizolant flexibil din vata minerala, cu grosimea de 50mm</t>
  </si>
  <si>
    <t>Robinet cu sfera  FI-FI , cu calota cu secţiunea totală de trecere, cu pârghie de manevră 2"</t>
  </si>
  <si>
    <t>Robinet cu sfera  FI-FI , cu calota cu secţiunea totală de trecere,cu fluture de manevră 11/2"</t>
  </si>
  <si>
    <t>Robinet cu sfera  FI-FI , cu calota cu secţiunea totală de trecere,cu fluture de manevră 11/4"</t>
  </si>
  <si>
    <t>Sorb cu filtru, cu secţiunea totală de trecere 2"</t>
  </si>
  <si>
    <t>Manometru cu scala rotunda D=100 mm p=0-6 bar racord radial, tub de racord, robinet cu trei cai 3/8"</t>
  </si>
  <si>
    <t>CIRCUIT AER COMPRIMAT</t>
  </si>
  <si>
    <t>- DN 20</t>
  </si>
  <si>
    <t>Robinet cu sfera  FI-FI , cu calota cu secţiunea totală de trecere, cu pârghie de manevră 1"</t>
  </si>
  <si>
    <t>Robinet cu sfera  FI-FI , cu calota cu secţiunea totală de trecere,cu fluture de manevră 3/4"</t>
  </si>
  <si>
    <t>Filtru regulator aer comprimat 5-10 bar 1/2"</t>
  </si>
  <si>
    <t>Racord rapid dublu aer comprimat 5-10 bar 1/2""</t>
  </si>
  <si>
    <t>Manometru cu scala rotunda D=100 mm p=0-16 bar racord radial, tub de racord, robinet cu trei cai 3/8"</t>
  </si>
  <si>
    <t>Rezervor de aer comprimat, 100 l 10bar</t>
  </si>
  <si>
    <t>Vopsirea cu vopsea pe bazã de ulei, în 2 straturi, a conductelor</t>
  </si>
  <si>
    <t xml:space="preserve"> - DN15</t>
  </si>
  <si>
    <t>- DN350/DN300</t>
  </si>
  <si>
    <t>- DN125/DN100</t>
  </si>
  <si>
    <t>- DN15</t>
  </si>
  <si>
    <t>- DN300/DN80</t>
  </si>
  <si>
    <t>FISA TEHNICA</t>
  </si>
  <si>
    <t>conform caiet de sarcini</t>
  </si>
  <si>
    <t>FT-AP-01</t>
  </si>
  <si>
    <t>Denumire echipament</t>
  </si>
  <si>
    <t xml:space="preserve">GRUP POMPARE </t>
  </si>
  <si>
    <t>Parametrii tehnici si functionali:</t>
  </si>
  <si>
    <t>Grup pompare format din:</t>
  </si>
  <si>
    <t xml:space="preserve"> 2 pompe  1A+1R, </t>
  </si>
  <si>
    <t xml:space="preserve">inclusiv vas de expansiune, </t>
  </si>
  <si>
    <t xml:space="preserve">Alimentare electrica: tensiune 400V, 50 Hz, </t>
  </si>
  <si>
    <t>montaj interior,</t>
  </si>
  <si>
    <t xml:space="preserve"> tablou forta si automatizare inclus, </t>
  </si>
  <si>
    <t xml:space="preserve">pompe cu convertizor, functionare dupa presiune, </t>
  </si>
  <si>
    <t xml:space="preserve">posibilitatea interblocarii cu senzori de nivel ca si protectie la lipsa apa; posibilitatea trasnsmisie date (minim date: stop, start, avarie) prin retea MODBUS sau PROFIBUS </t>
  </si>
  <si>
    <t xml:space="preserve">Debit Q=10 mc/h </t>
  </si>
  <si>
    <t>Inaltime de pompare H=50 mCA</t>
  </si>
  <si>
    <t>Specificatii de performanta si conditii privind siguranta în exploatare</t>
  </si>
  <si>
    <t>Constructia utilajului va fi realizata în concordanta cu toate standardele europene/internationale, prescriptiile tehnice, instructiunile tehnice sau alte normative care reglementeaza conditiile de asigurare a performantelor tehnice si a calitatii executiei.</t>
  </si>
  <si>
    <t>Regimuri de functionare</t>
  </si>
  <si>
    <t>Functionarea este permanenta, în functie de necesarul de energie termica.</t>
  </si>
  <si>
    <t>Conditii privind exigentele de performanta si conditii privind siguranta în exploatare</t>
  </si>
  <si>
    <t>Conditii de calitate îndeplinite (se va preciza de catre ofertant) ISO 9001:2008;</t>
  </si>
  <si>
    <t>Certificat de garantie cu marcajul de conformitate CE;</t>
  </si>
  <si>
    <t>Alte certificate de atestarea calitatii obtinute de furnizor;</t>
  </si>
  <si>
    <t>Materialele solicitate la presiune vor avea certificate de calitate corespunzatoare;</t>
  </si>
  <si>
    <t>Incercari de fiabilitate;</t>
  </si>
  <si>
    <t>Conditii de garantie si postgarantie</t>
  </si>
  <si>
    <t xml:space="preserve">Durata de garantie va fi de 12 luni de la instalare </t>
  </si>
  <si>
    <t>Alte conditii cu caracter tehnic:</t>
  </si>
  <si>
    <t>Echipamentul se va livra împreuna cu contraflansele si organele de asamblare aferente;</t>
  </si>
  <si>
    <t>Furnizorul va înclude în furnitura Manualul de instalare, operare si mentenanta;</t>
  </si>
  <si>
    <t>Furnizorul va asigura livrare si PIF;</t>
  </si>
  <si>
    <t>FT-AP-02</t>
  </si>
  <si>
    <t xml:space="preserve">REZERVOR APA DEMINERALIZATA </t>
  </si>
  <si>
    <t xml:space="preserve">Rezervor cilindric vertical izolat pentru apa dedurizata </t>
  </si>
  <si>
    <t xml:space="preserve">Volum V=5 mc, </t>
  </si>
  <si>
    <t>echipat cu robinet cu plutiror, sorb aspiratie, preaplin, golire, senzori de nivel minim si maxim, rezistenta electrica protectie anti-inghet;</t>
  </si>
  <si>
    <t>PU mat</t>
  </si>
  <si>
    <t>PU man</t>
  </si>
  <si>
    <t>PU uti</t>
  </si>
  <si>
    <t>PU tra</t>
  </si>
  <si>
    <t>Valoare materiale</t>
  </si>
  <si>
    <t>Valoare manopera</t>
  </si>
  <si>
    <t>Valoare utilaje</t>
  </si>
  <si>
    <t>Valoare transport</t>
  </si>
  <si>
    <t>Total Valoare</t>
  </si>
  <si>
    <t>Obiectivul:</t>
  </si>
  <si>
    <t xml:space="preserve">Obiectul: </t>
  </si>
  <si>
    <t xml:space="preserve">Devizul: </t>
  </si>
  <si>
    <t>Coeficienti generali</t>
  </si>
  <si>
    <t>i</t>
  </si>
  <si>
    <t>p</t>
  </si>
  <si>
    <t>Cheltuieli directe din articole:</t>
  </si>
  <si>
    <t xml:space="preserve">   MATERIALE</t>
  </si>
  <si>
    <t xml:space="preserve">   MANOPERA</t>
  </si>
  <si>
    <t xml:space="preserve">   UTILAJ</t>
  </si>
  <si>
    <t xml:space="preserve">   TRANSPORT</t>
  </si>
  <si>
    <t xml:space="preserve">   TOTAL</t>
  </si>
  <si>
    <t>Alte cheltuieli directe:</t>
  </si>
  <si>
    <t>Contributia asiguratorie pentru munca</t>
  </si>
  <si>
    <t>Total cheltuieli directe:</t>
  </si>
  <si>
    <t>Cheltuieli indirecte:</t>
  </si>
  <si>
    <t>Profit:</t>
  </si>
  <si>
    <t>TOTAL GENERAL DEVIZ fara TVA</t>
  </si>
  <si>
    <t>Ofertant,</t>
  </si>
  <si>
    <t>Nr.
crt.</t>
  </si>
  <si>
    <t>Denumirea echipamentului</t>
  </si>
  <si>
    <t>Pret unitar
lei/UM</t>
  </si>
  <si>
    <t>Valoarea
(exclusiv TVA)
(col. 3 x col. 4)</t>
  </si>
  <si>
    <t>Furnizorul 
(denumire, adresa, telefon,fax)</t>
  </si>
  <si>
    <t>Fisa tehnica
 atasata</t>
  </si>
  <si>
    <t>Formularul F4</t>
  </si>
  <si>
    <t xml:space="preserve">Obiectiv: </t>
  </si>
  <si>
    <t>LISTA
cuprinzand cantitatile de utilaje si echipamente tehnologice, inclusiv dotari ventilatii si climatizare</t>
  </si>
  <si>
    <t>TOTAL Lei fara TVA</t>
  </si>
  <si>
    <t>Cot din ţeavă la 45 fără sudură  STAS 8805/2-84 ,  din OLT 35 KII STAS 8184-87, cu R=1,5 D având :</t>
  </si>
  <si>
    <t>Idem, cu diametrul de 83 - 168 mm.</t>
  </si>
  <si>
    <t>Idem, cu diametrul de  219  - 408 mm.</t>
  </si>
  <si>
    <t>Efectuare proba de dilatare-contractare, a conductelor, pana 89 mm inclusiv</t>
  </si>
  <si>
    <t>Efectuare proba de dilatare-contractare a conductelor, pana 83 mm inclusiv</t>
  </si>
  <si>
    <t>Tevi din otel sudate longitudinal, zincate, pentru instalatii SR EN 10255; STAS 7656; DIN 1626 / 2458, având:</t>
  </si>
  <si>
    <t>Cot din fonta zincata la 90 , cu R=1,5D având:</t>
  </si>
  <si>
    <t>Total instalatii hvac</t>
  </si>
  <si>
    <t>Robinet cu plutitor, cu secţiunea totală de trecere, actionat cu parghie Dn 80 Pn 16, Temperatura maxima 120C</t>
  </si>
  <si>
    <t>Robinet cu plutitor, cu secţiunea totală de trecere 11/4"</t>
  </si>
  <si>
    <t>TURBOGENERATOR</t>
  </si>
  <si>
    <t xml:space="preserve">Macara pentru îndepărtarea motorului grupului generator
Sarcina: 5.000kg cu ecartament de înălțime de 2.600mm, miscare pe 3 axe Latime x lungime 8.000 x 8.000mm </t>
  </si>
  <si>
    <t>GT</t>
  </si>
  <si>
    <t>FT-GT-01</t>
  </si>
  <si>
    <t>Macara pentru îndepărtarea motorului grupului generator
- Piese mecanice și electrice
- Intergrare mecanică, electrică și SW
- Ambalare, livrare transport DAP
- Supravegherea erecției
 Descriere
 1) Macara cu punte suspendată cu un fascicul de 5.000kg cu ecartament de înălțime de 2.600mm, completată cu o pereche de moduri de lungime a cursei 8.000 + 8.000mm susținute de 2 portaluri, așezate la capete și sistem de ridicare cu lanț electric cu cărucior motorizat. Echipamentele electrice de control sunt fabricate în conformitate cu EN 60204-32, controlează acționările de urcare și coborâre și sunt adăpostite în compartimentele la bordul ridicătorului avand un grad de protecție IP55. Panoul de control este alunecat și independent de cărucior cu grad de protecție IP65. Macara este echipată cu un sistem de alarmă acustică.
 Echipamentele vor include circuite auxiliare de joasă tensiune de 24 V alimentate de un transformator monofazat protejat termic în înfășurarea primară și secundară, circuitele de putere (linie și motor) de la sursa de alimentare prin rețea trifazată AC max. 500 V și blocurile terminale pentru conexiunile circuitelor auxiliare și de alimentare Circuitele sunt realizate cu cabluri unipolare izolate în material termoplastic de tip FS17. Echipamentul este adăpostit într-un compartiment special confecționat din material termoplastic cu capac de închidere echipat cu garnitură de cauciuc NBR, capabil să asigure o protecție minimă IP55 a componentelor electrice instalate în interior. Blocul terminal al conexiunii este accesibil prin intermediul glandelor de cablu din partea carcasei.
Panoul de control este alunecat și independent de cărucior cu grad de protecție IP65 În execuția unei singure linii, o serie de taste controlează toate mișcările macaralei. Există, de asemenea, un buton roșu de urgență. Macara va fi echipată cu un sistem de alarmă acustică Butonul pentru alarma acustică poate fi utilizat de la panoul de control.</t>
  </si>
  <si>
    <t>Cabluri electrice</t>
  </si>
  <si>
    <t>Cablu 6.3KV, NA2XS(FL)2Y 1x240mmp</t>
  </si>
  <si>
    <t>Cablu 6.3KV, NA2XS(FL)2Y 1x50mmp</t>
  </si>
  <si>
    <t>Cablu 0.4KV, C2XYF 1x240mmp</t>
  </si>
  <si>
    <t>Cablu 0.4KV, CYY-F 1x120mmp</t>
  </si>
  <si>
    <t>Cablu 0.4KV, CYYF 1x185mmp</t>
  </si>
  <si>
    <t>Cablu 0.4KV, CYY-F 3x95+50mmp</t>
  </si>
  <si>
    <t>Cablu 0.4KV, CYY-F1x50mmp</t>
  </si>
  <si>
    <t>Cablu 0.4KV, CYY-F 3x2,5mmp</t>
  </si>
  <si>
    <t>Cablu 0.4KV, CYY-F 3x16mmp</t>
  </si>
  <si>
    <t>Cablu 0.4KV, CYY-F 5x25mmp</t>
  </si>
  <si>
    <t>Cablu 0.4KV, CYY-F 5x10mmp</t>
  </si>
  <si>
    <t>Cablu 0.4KV, CYY-F 5x2.5mmp</t>
  </si>
  <si>
    <t>Cablu 0.4KV, CYY-F 5x4mmp</t>
  </si>
  <si>
    <t>Cablu 0.4KV, CYY-F 5x2,5mmp</t>
  </si>
  <si>
    <t>Cablu 0.4KV, CYY-F 3x4 mmp</t>
  </si>
  <si>
    <t>Cablu 0.4KV, CYY-F 4x4 mmp</t>
  </si>
  <si>
    <t>Cablu 0.4KV, rezistent la foc NHXH FE180/E90 - 3x2.5 mmp</t>
  </si>
  <si>
    <t>Cablu 0.4KV, rezistent la foc NHXH FE180/E90 - 3x16 mmp</t>
  </si>
  <si>
    <t>Cablu 0.4KV, flexibil, JZ500C-5x2,5 mmp</t>
  </si>
  <si>
    <t>Cablu 0.4KV, flexibil, JZ500C-3x1,5 mmp</t>
  </si>
  <si>
    <t>Cablu 0.4KV, flexibil, JZ500C-5x1,5 mmp</t>
  </si>
  <si>
    <t>Cablu 0.4KV, flexibil, JZ500C-3x2,5 mmp</t>
  </si>
  <si>
    <t>Cablu 0.4KV, flexibil, JZ500C-4x1,5 mmp</t>
  </si>
  <si>
    <t>Conductor Cu 16mmp</t>
  </si>
  <si>
    <t>Capat terminal 6.3KV, de interior, 240mmp</t>
  </si>
  <si>
    <t>Capat terminal 6.3KV, de interior, 50mmp</t>
  </si>
  <si>
    <t>Capat terminal 0.4KV, Cu 240mmp</t>
  </si>
  <si>
    <t>Capat terminal 0.4KV, Cu 120mmp</t>
  </si>
  <si>
    <t>Capat terminal 0.4KV, Cu 185mmp</t>
  </si>
  <si>
    <t>Capat terminal 0.4KV, Cu 95mmp</t>
  </si>
  <si>
    <t>Capat terminal 0.4KV, Cu 50mmp</t>
  </si>
  <si>
    <t>Capat terminal 0.4KV, Cu 25mmp</t>
  </si>
  <si>
    <t>Capat terminal 0.4KV, Cu 16mmp</t>
  </si>
  <si>
    <t>Capat terminal 0.4KV, Cu 10mmp</t>
  </si>
  <si>
    <t>Kit etansare antifoc</t>
  </si>
  <si>
    <t>ans</t>
  </si>
  <si>
    <t>Kit etansare treceri cabluri prin fundatii</t>
  </si>
  <si>
    <t>Probe, teste, verificari</t>
  </si>
  <si>
    <t xml:space="preserve">Suportaj </t>
  </si>
  <si>
    <t>Jgheab metalic perforat 400x85</t>
  </si>
  <si>
    <t>Jgheab metalic perforat 300x85</t>
  </si>
  <si>
    <t>Jgheab metalic perforat 200x85</t>
  </si>
  <si>
    <t>Jgheab metalic perforat 50x35</t>
  </si>
  <si>
    <t>Jgheab metalic tip scara 300x60</t>
  </si>
  <si>
    <t>Jgheab metalic tip scara 200x60</t>
  </si>
  <si>
    <t>Jgheab metalic tip scara 400x60</t>
  </si>
  <si>
    <t xml:space="preserve">Confectie metalica suportaj jgheaburi </t>
  </si>
  <si>
    <t>Pardoseala tehnica flotanta</t>
  </si>
  <si>
    <t>Confectie metalica suportaj celule medie tensiune</t>
  </si>
  <si>
    <t>Echipamente electrice</t>
  </si>
  <si>
    <t>Statie medie tensiune 6.3KV, 1250A</t>
  </si>
  <si>
    <t>Transformator 800KVA, 6.3/0.4KV</t>
  </si>
  <si>
    <t>Sursa neintreruptibila, 8KVA, 230V</t>
  </si>
  <si>
    <t>Tablouri electrice</t>
  </si>
  <si>
    <t>Tablou electric, TUPS</t>
  </si>
  <si>
    <t>Tablou electric general joasa tensiune, TGJT</t>
  </si>
  <si>
    <t>INSTALATII ELECTRICE</t>
  </si>
  <si>
    <t>Saiba CU-Al Ø int.17mm/ext.35mm</t>
  </si>
  <si>
    <r>
      <rPr>
        <sz val="10"/>
        <rFont val="Calibri"/>
        <family val="2"/>
        <scheme val="minor"/>
      </rPr>
      <t>0</t>
    </r>
  </si>
  <si>
    <r>
      <rPr>
        <sz val="10"/>
        <rFont val="Calibri"/>
        <family val="2"/>
        <scheme val="minor"/>
      </rPr>
      <t>1</t>
    </r>
  </si>
  <si>
    <r>
      <rPr>
        <sz val="10"/>
        <rFont val="Calibri"/>
        <family val="2"/>
        <scheme val="minor"/>
      </rPr>
      <t>2</t>
    </r>
  </si>
  <si>
    <r>
      <rPr>
        <sz val="10"/>
        <rFont val="Calibri"/>
        <family val="2"/>
        <scheme val="minor"/>
      </rPr>
      <t>3</t>
    </r>
  </si>
  <si>
    <r>
      <rPr>
        <sz val="10"/>
        <rFont val="Calibri"/>
        <family val="2"/>
        <scheme val="minor"/>
      </rPr>
      <t>1.</t>
    </r>
  </si>
  <si>
    <r>
      <rPr>
        <b/>
        <sz val="10"/>
        <rFont val="Calibri"/>
        <family val="2"/>
        <scheme val="minor"/>
      </rPr>
      <t>2.</t>
    </r>
  </si>
  <si>
    <r>
      <rPr>
        <b/>
        <sz val="10"/>
        <rFont val="Calibri"/>
        <family val="2"/>
        <scheme val="minor"/>
      </rPr>
      <t>3.</t>
    </r>
  </si>
  <si>
    <r>
      <rPr>
        <sz val="10"/>
        <rFont val="Calibri"/>
        <family val="2"/>
        <scheme val="minor"/>
      </rPr>
      <t>Conditii privind conformitatea cu standarde relevante: Echipamentul va fi construit in concordanta cu normele EU Certificat de origine</t>
    </r>
  </si>
  <si>
    <r>
      <rPr>
        <b/>
        <sz val="10"/>
        <rFont val="Calibri"/>
        <family val="2"/>
        <scheme val="minor"/>
      </rPr>
      <t>4.</t>
    </r>
  </si>
  <si>
    <r>
      <rPr>
        <sz val="10"/>
        <rFont val="Calibri"/>
        <family val="2"/>
        <scheme val="minor"/>
      </rPr>
      <t>Conditii de garantie: 2 ani</t>
    </r>
  </si>
  <si>
    <r>
      <rPr>
        <b/>
        <sz val="10"/>
        <rFont val="Calibri"/>
        <family val="2"/>
        <scheme val="minor"/>
      </rPr>
      <t>5.</t>
    </r>
  </si>
  <si>
    <r>
      <rPr>
        <sz val="10"/>
        <rFont val="Calibri"/>
        <family val="2"/>
        <scheme val="minor"/>
      </rPr>
      <t>Conditii de garantie : 18 luni</t>
    </r>
  </si>
  <si>
    <r>
      <rPr>
        <b/>
        <sz val="10"/>
        <rFont val="Calibri"/>
        <family val="2"/>
        <scheme val="minor"/>
      </rPr>
      <t>Parametrii tehnici si functionali</t>
    </r>
    <r>
      <rPr>
        <sz val="10"/>
        <rFont val="Calibri"/>
        <family val="2"/>
        <scheme val="minor"/>
      </rPr>
      <t>:</t>
    </r>
  </si>
  <si>
    <r>
      <rPr>
        <sz val="10"/>
        <rFont val="Calibri"/>
        <family val="2"/>
        <scheme val="minor"/>
      </rPr>
      <t>Tip celula : metalica, prefabricata, inchisa, cu simplu sistem de bare, de masura a tensiunii pe bare</t>
    </r>
  </si>
  <si>
    <r>
      <rPr>
        <sz val="10"/>
        <rFont val="Calibri"/>
        <family val="2"/>
        <scheme val="minor"/>
      </rPr>
      <t>tensiune nominala : 7,2 KV</t>
    </r>
  </si>
  <si>
    <r>
      <rPr>
        <sz val="10"/>
        <rFont val="Calibri"/>
        <family val="2"/>
        <scheme val="minor"/>
      </rPr>
      <t>tensiunea de serviciu: 6,3kV</t>
    </r>
  </si>
  <si>
    <r>
      <rPr>
        <sz val="10"/>
        <rFont val="Calibri"/>
        <family val="2"/>
        <scheme val="minor"/>
      </rPr>
      <t>stabilitate termica la 1s : 31,5KA</t>
    </r>
  </si>
  <si>
    <r>
      <rPr>
        <sz val="10"/>
        <rFont val="Calibri"/>
        <family val="2"/>
        <scheme val="minor"/>
      </rPr>
      <t>curent nominal :1250A</t>
    </r>
  </si>
  <si>
    <r>
      <rPr>
        <sz val="10"/>
        <rFont val="Calibri"/>
        <family val="2"/>
        <scheme val="minor"/>
      </rPr>
      <t>stabilitate dinamica : 62KAvf</t>
    </r>
  </si>
  <si>
    <r>
      <rPr>
        <sz val="10"/>
        <rFont val="Calibri"/>
        <family val="2"/>
        <scheme val="minor"/>
      </rPr>
      <t>tensiunea de incercare, 50Hz, 1min : 20KVef</t>
    </r>
  </si>
  <si>
    <r>
      <rPr>
        <sz val="10"/>
        <rFont val="Calibri"/>
        <family val="2"/>
        <scheme val="minor"/>
      </rPr>
      <t>tensiunea de incercare la impuls 1.2/50ps : 60KVvf</t>
    </r>
  </si>
  <si>
    <r>
      <rPr>
        <sz val="10"/>
        <rFont val="Calibri"/>
        <family val="2"/>
        <scheme val="minor"/>
      </rPr>
      <t>tensiunea de alimentare motor armare : 230V c.a</t>
    </r>
  </si>
  <si>
    <r>
      <rPr>
        <sz val="10"/>
        <rFont val="Calibri"/>
        <family val="2"/>
        <scheme val="minor"/>
      </rPr>
      <t>dispozitiv de sesizare si protectie la aparitia arcului electric</t>
    </r>
  </si>
  <si>
    <r>
      <rPr>
        <sz val="10"/>
        <rFont val="Calibri"/>
        <family val="2"/>
        <scheme val="minor"/>
      </rPr>
      <t>tunel de eliberare a gazelor rezultate ca urmare a producerii unui arc electric</t>
    </r>
  </si>
  <si>
    <r>
      <rPr>
        <sz val="10"/>
        <rFont val="Calibri"/>
        <family val="2"/>
        <scheme val="minor"/>
      </rPr>
      <t>dimensiuni maxime constructive : 650mm x 1750mm x</t>
    </r>
  </si>
  <si>
    <r>
      <rPr>
        <sz val="10"/>
        <rFont val="Calibri"/>
        <family val="2"/>
        <scheme val="minor"/>
      </rPr>
      <t>2800mm (LxAxH)</t>
    </r>
  </si>
  <si>
    <r>
      <rPr>
        <b/>
        <sz val="10"/>
        <rFont val="Calibri"/>
        <family val="2"/>
        <scheme val="minor"/>
      </rPr>
      <t xml:space="preserve">Echipata cu </t>
    </r>
    <r>
      <rPr>
        <sz val="10"/>
        <rFont val="Calibri"/>
        <family val="2"/>
        <scheme val="minor"/>
      </rPr>
      <t>:</t>
    </r>
  </si>
  <si>
    <r>
      <rPr>
        <sz val="10"/>
        <rFont val="Calibri"/>
        <family val="2"/>
        <scheme val="minor"/>
      </rPr>
      <t>sigurante fuzibile MT protectie transf tensiune; semnalizare ardere sigurante</t>
    </r>
  </si>
  <si>
    <r>
      <rPr>
        <sz val="10"/>
        <rFont val="Calibri"/>
        <family val="2"/>
        <scheme val="minor"/>
      </rPr>
      <t>indicator capacitiv prezenta tensiune</t>
    </r>
  </si>
  <si>
    <r>
      <rPr>
        <sz val="10"/>
        <rFont val="Calibri"/>
        <family val="2"/>
        <scheme val="minor"/>
      </rPr>
      <t>separator de legare la pamant prevazut cu contacte auxiliare (ND, NI) si electromagnet de blocare inchidere la prezenta tensiune pe cabluri</t>
    </r>
  </si>
  <si>
    <r>
      <rPr>
        <sz val="10"/>
        <rFont val="Calibri"/>
        <family val="2"/>
        <scheme val="minor"/>
      </rPr>
      <t>rezistenta anticondens</t>
    </r>
  </si>
  <si>
    <r>
      <rPr>
        <sz val="10"/>
        <rFont val="Calibri"/>
        <family val="2"/>
        <scheme val="minor"/>
      </rPr>
      <t>compartiment circuite secundare tip cadru inchis cu usa plina; echipat cu corp de iluminat, priza de lucru, unitate de incalzire cu termostat; tensiune operativa 230Vc.a; temp de functionare +5...+40</t>
    </r>
    <r>
      <rPr>
        <vertAlign val="superscript"/>
        <sz val="10"/>
        <rFont val="Calibri"/>
        <family val="2"/>
        <scheme val="minor"/>
      </rPr>
      <t>0</t>
    </r>
    <r>
      <rPr>
        <sz val="10"/>
        <rFont val="Calibri"/>
        <family val="2"/>
        <scheme val="minor"/>
      </rPr>
      <t xml:space="preserve"> C ; grad de protectie min. IP41;</t>
    </r>
  </si>
  <si>
    <r>
      <rPr>
        <sz val="10"/>
        <rFont val="Calibri"/>
        <family val="2"/>
        <scheme val="minor"/>
      </rPr>
      <t>Tip celula : metalica, prefabricata, inchisa, cu simplu sistem de bare, de generator, prevazuta cu iesirea cablurilor de MT pe partea de la partea inferioara.</t>
    </r>
  </si>
  <si>
    <r>
      <rPr>
        <sz val="10"/>
        <rFont val="Calibri"/>
        <family val="2"/>
        <scheme val="minor"/>
      </rPr>
      <t>dimensiuni maxime constructive : 900mm x 1750mm x 2800mm (LxAxH)</t>
    </r>
  </si>
  <si>
    <r>
      <rPr>
        <sz val="10"/>
        <rFont val="Calibri"/>
        <family val="2"/>
        <scheme val="minor"/>
      </rPr>
      <t>3 transformatoare de curent : 1000A/5/5/5A, 30VA cl0.5FS5/30VA cl0.5FS5 / 30VA 5P10</t>
    </r>
  </si>
  <si>
    <r>
      <rPr>
        <sz val="10"/>
        <rFont val="Calibri"/>
        <family val="2"/>
        <scheme val="minor"/>
      </rPr>
      <t>3      transformatore      de      tensiune      :</t>
    </r>
  </si>
  <si>
    <r>
      <rPr>
        <sz val="10"/>
        <rFont val="Calibri"/>
        <family val="2"/>
        <scheme val="minor"/>
      </rPr>
      <t>Conditii de garantie : 24 luni</t>
    </r>
  </si>
  <si>
    <r>
      <rPr>
        <b/>
        <sz val="10"/>
        <rFont val="Calibri"/>
        <family val="2"/>
        <scheme val="minor"/>
      </rPr>
      <t>Nr.</t>
    </r>
  </si>
  <si>
    <r>
      <rPr>
        <b/>
        <sz val="10"/>
        <rFont val="Calibri"/>
        <family val="2"/>
        <scheme val="minor"/>
      </rPr>
      <t>Specificatiile tehnice impuse prin Caietul de sarcini</t>
    </r>
  </si>
  <si>
    <r>
      <rPr>
        <b/>
        <sz val="10"/>
        <rFont val="Calibri"/>
        <family val="2"/>
        <scheme val="minor"/>
      </rPr>
      <t>Corespondenta propunerii tehnice cu specificatiile tehnice impuse prin caietul de sarcini</t>
    </r>
  </si>
  <si>
    <r>
      <rPr>
        <b/>
        <sz val="10"/>
        <rFont val="Calibri"/>
        <family val="2"/>
        <scheme val="minor"/>
      </rPr>
      <t>Producator</t>
    </r>
  </si>
  <si>
    <t>FT nr.2,3,4,5</t>
  </si>
  <si>
    <t>FT nr.1</t>
  </si>
  <si>
    <t>FT nr.6</t>
  </si>
  <si>
    <t>Ţeavă fără sudură pentru temperaturi ridicate , laminate la cald STAS 404/3-87 şi laminate la rece STAS 530/3-87 din OLT 35KII , STAS 8184-87 , având :</t>
  </si>
  <si>
    <t>FT nr.7</t>
  </si>
  <si>
    <r>
      <rPr>
        <b/>
        <sz val="10"/>
        <rFont val="Calibri"/>
        <family val="2"/>
        <scheme val="minor"/>
      </rPr>
      <t xml:space="preserve">Transformator in ulei cu racire naturala : 
</t>
    </r>
    <r>
      <rPr>
        <sz val="10"/>
        <rFont val="Calibri"/>
        <family val="2"/>
        <scheme val="minor"/>
      </rPr>
      <t>Parametrii tehnici si functionali: 
•  Putere nominala : 800KVA 
•   tensiune izolatie primar : 7.2KV 
•  tensiune primar : 6.3KV 
•   tensiune izolatie secundar : 1.1KV 
•  tensiune secundar in gol : 400V 
•   frecventa : 50 Hz 
•   ploturi de reglaj : +/-2.5, 0, +/-5 
•  grupa de conexiuni : Dyn 05 
•   categorie de pierderi : AoBk 
•   pierderi in gol : max. 650W 
•   pierderi in sarcina la 75</t>
    </r>
    <r>
      <rPr>
        <vertAlign val="superscript"/>
        <sz val="10"/>
        <rFont val="Calibri"/>
        <family val="2"/>
        <scheme val="minor"/>
      </rPr>
      <t>0</t>
    </r>
    <r>
      <rPr>
        <sz val="10"/>
        <rFont val="Calibri"/>
        <family val="2"/>
        <scheme val="minor"/>
      </rPr>
      <t xml:space="preserve"> C : max. 7000W 
•  tensiunea de scurtcircuit : 6% 
•   material infasurari : Al 
•  temperatura maxima ambianta : 40</t>
    </r>
    <r>
      <rPr>
        <vertAlign val="superscript"/>
        <sz val="10"/>
        <rFont val="Calibri"/>
        <family val="2"/>
        <scheme val="minor"/>
      </rPr>
      <t>0</t>
    </r>
    <r>
      <rPr>
        <sz val="10"/>
        <rFont val="Calibri"/>
        <family val="2"/>
        <scheme val="minor"/>
      </rPr>
      <t>C 
•  tip racire : ONAN 
•   agent racire : ulei mineral 
•   releu protectie : DGPT2 
•   montaj : in interior 
•  dimensiuni maxime : 1800x1100x1900mm (LxlxH)</t>
    </r>
  </si>
  <si>
    <t>Specificatii de performanta si conditii privind siguranta in exploatare: 
Standarde in vigoare + norme europene Performante tehnice, fiabilitate</t>
  </si>
  <si>
    <t>Alte conditii cu caracter tehnic: 
Fisa tehnica, Agrement tehnic.</t>
  </si>
  <si>
    <r>
      <rPr>
        <b/>
        <sz val="10"/>
        <rFont val="Calibri"/>
        <family val="2"/>
        <scheme val="minor"/>
      </rPr>
      <t>Parametrii tehnici si functionali</t>
    </r>
    <r>
      <rPr>
        <sz val="10"/>
        <rFont val="Calibri"/>
        <family val="2"/>
        <scheme val="minor"/>
      </rPr>
      <t xml:space="preserve">: 
•   Tip celula : metalica, prefabricate, inchisa, cu simplu sistem de bare, de alimentare, prevazuta cu iesirea cablurilor de MT pe partea de la partea inferioara. 
•  tensiune nominala : 7,2 KV 
•   tensiunea de serviciu: 6,3Kv; frecventa : 50Hz 
•  curent nominal :1250A 
•   stabilitate termica la 1s : 31,5KA 
•   stabilitate dinamica : 62KAvf 
•  tensiunea de incercare, 50Hz, 1min : 20KVef 
•  tensiunea de incercare la impuls 1.2/50μs : 60KVvf 
•  tensiunea de alimentare motor armare : 230V c.a 
•   gradul de protectie al anvelopei : min IP 21 
•   dispozitiv de sesizare si protectie la aparitia arcului electric 
•   tunel de eliberare a gazelor rezultate ca urmare a producerii unui arc electric 
•  dimensiuni maxime constructive : 650mm x 1750mm x 2800mm (LxAxH) 
</t>
    </r>
    <r>
      <rPr>
        <b/>
        <sz val="10"/>
        <rFont val="Calibri"/>
        <family val="2"/>
        <scheme val="minor"/>
      </rPr>
      <t xml:space="preserve">Echipata cu </t>
    </r>
    <r>
      <rPr>
        <sz val="10"/>
        <rFont val="Calibri"/>
        <family val="2"/>
        <scheme val="minor"/>
      </rPr>
      <t>: 
•   intrerupator tripolar , de interior, cu vid, debrosabil, 12KV, 1250A, 31,5KA prevazut cu motor de actionare 230Vca, bobine inchidere, deschidere, contor operatii, contacte auxiliare libere (8ND, 8NI); numar de actionari ≥10000; numar de actionari la curent de scc ≥50; durata deschidere &lt;50ms; durata inchidere &lt;65ms; funct la temp ambianta :-25</t>
    </r>
    <r>
      <rPr>
        <vertAlign val="superscript"/>
        <sz val="10"/>
        <rFont val="Calibri"/>
        <family val="2"/>
        <scheme val="minor"/>
      </rPr>
      <t>0</t>
    </r>
    <r>
      <rPr>
        <sz val="10"/>
        <rFont val="Calibri"/>
        <family val="2"/>
        <scheme val="minor"/>
      </rPr>
      <t xml:space="preserve"> C...+40</t>
    </r>
    <r>
      <rPr>
        <vertAlign val="superscript"/>
        <sz val="10"/>
        <rFont val="Calibri"/>
        <family val="2"/>
        <scheme val="minor"/>
      </rPr>
      <t>0</t>
    </r>
    <r>
      <rPr>
        <sz val="10"/>
        <rFont val="Calibri"/>
        <family val="2"/>
        <scheme val="minor"/>
      </rPr>
      <t xml:space="preserve"> C 
•  3 transformatoare de curent : 1000A/5/5A, 20VA cl0.5FS5/20VA 5P10 
•   3     transformatore     de    tensiune     : 6.3/√3/0.1/√3/0.1/√3KV, 50VA cl 0.5/50VA 3P 
•   sigurante fuzibile MT protectie transf tensiune; semnalizare ardere sigurante 
•   indicator capacitiv prezenta tensiune</t>
    </r>
  </si>
  <si>
    <r>
      <rPr>
        <sz val="10"/>
        <rFont val="Calibri"/>
        <family val="2"/>
        <scheme val="minor"/>
      </rPr>
      <t>•  separator de legare la pamant prevazut cu contacte auxiliare (ND, NI) si electromagnet de blocare inchidere la prezenta tensiune pe cabluri 
•   rezistenta anticondens 
•   compartiment circuite secundare tip cadru inchis cu usa plina; echipat cu corp de iluminat, priza de lucru, unitate de incalzire cu termostat; tensiune operativa 230Vc.a; temp de functionare +5...+40</t>
    </r>
    <r>
      <rPr>
        <vertAlign val="superscript"/>
        <sz val="10"/>
        <rFont val="Calibri"/>
        <family val="2"/>
        <scheme val="minor"/>
      </rPr>
      <t>0</t>
    </r>
    <r>
      <rPr>
        <sz val="10"/>
        <rFont val="Calibri"/>
        <family val="2"/>
        <scheme val="minor"/>
      </rPr>
      <t xml:space="preserve"> C ; grad de protectie min. IP41; cheie selectare mod comanda intrerupator : local, scada. 
•   releu digital de protectie cu interfata grafica pentru utilizator; interfata de comunicatie RS485; protocol MODBUS; intrari numerice 42, iesiri releu 20; modul synchrocheck; functii ANSI (50,51, 51N, 49, 50BF, 27, 59, 81)</t>
    </r>
  </si>
  <si>
    <t>frecventa : 50 Hz</t>
  </si>
  <si>
    <t>gradul de protectie al anvelopei : min IP 21</t>
  </si>
  <si>
    <t>3 transformatoare de tensiune:</t>
  </si>
  <si>
    <t>6.3/√3/0.1/√3/0.1/√3KV, 50VA cl 0.5/50VA 3P</t>
  </si>
  <si>
    <t>tensiunea de serviciu: 6,3Kv; frecventa : 50Hz</t>
  </si>
  <si>
    <r>
      <rPr>
        <sz val="10"/>
        <rFont val="Calibri"/>
        <family val="2"/>
        <scheme val="minor"/>
      </rPr>
      <t>intrerupator tripolar , de interior, cu vid, debrosabil, 12KV, 1250A, 31,5KA prevazut cu motor de actionare 230Vca, bobine inchidere, deschidere, contor operatii, contacte auxiliare libere (8ND, 8NI); numar de actionari ≥10000; numar de actionari la curent de scc ≥50; durata deschidere &lt;50ms; durata inchidere &lt;65ms; funct la temp ambianta :-25</t>
    </r>
    <r>
      <rPr>
        <vertAlign val="superscript"/>
        <sz val="10"/>
        <rFont val="Calibri"/>
        <family val="2"/>
        <scheme val="minor"/>
      </rPr>
      <t>0</t>
    </r>
    <r>
      <rPr>
        <sz val="10"/>
        <rFont val="Calibri"/>
        <family val="2"/>
        <scheme val="minor"/>
      </rPr>
      <t xml:space="preserve"> C...+40</t>
    </r>
    <r>
      <rPr>
        <vertAlign val="superscript"/>
        <sz val="10"/>
        <rFont val="Calibri"/>
        <family val="2"/>
        <scheme val="minor"/>
      </rPr>
      <t>0</t>
    </r>
    <r>
      <rPr>
        <sz val="10"/>
        <rFont val="Calibri"/>
        <family val="2"/>
        <scheme val="minor"/>
      </rPr>
      <t xml:space="preserve"> C</t>
    </r>
  </si>
  <si>
    <t>6.3/√3/0.1/√3/0.1/√3KV, 50VA cl 0.5/50VA cl 0.5</t>
  </si>
  <si>
    <r>
      <rPr>
        <sz val="10"/>
        <rFont val="Calibri"/>
        <family val="2"/>
        <scheme val="minor"/>
      </rPr>
      <t>•   rezistenta anticondens 
•   compartiment circuite secundare tip cadru inchis cu usa plina; echipat cu corp de iluminat, priza de lucru, unitate de incalzire cu termostat; tensiune operativa 230Vc.a; temp de functionare +5...+40</t>
    </r>
    <r>
      <rPr>
        <vertAlign val="superscript"/>
        <sz val="10"/>
        <rFont val="Calibri"/>
        <family val="2"/>
        <scheme val="minor"/>
      </rPr>
      <t>0</t>
    </r>
    <r>
      <rPr>
        <sz val="10"/>
        <rFont val="Calibri"/>
        <family val="2"/>
        <scheme val="minor"/>
      </rPr>
      <t xml:space="preserve"> C ; grad de protectie min. IP41; cheie selectare mod comanda intrerupator : local, scada. 
•   releu digital de protectie cu interfata grafica pentru utilizator; interfata de comunicatie RS485; protocol MODBUS; intrari numerice 42, iesiri releu 20; modul synchrocheck; functii ANSI (50,51, 51G, 46, 49, 32P, 27, 59, 50BF, 81H, 81L)</t>
    </r>
  </si>
  <si>
    <r>
      <rPr>
        <sz val="10"/>
        <rFont val="Calibri"/>
        <family val="2"/>
        <scheme val="minor"/>
      </rPr>
      <t>2.</t>
    </r>
  </si>
  <si>
    <r>
      <rPr>
        <sz val="10"/>
        <rFont val="Calibri"/>
        <family val="2"/>
        <scheme val="minor"/>
      </rPr>
      <t>3.</t>
    </r>
  </si>
  <si>
    <r>
      <rPr>
        <sz val="10"/>
        <rFont val="Calibri"/>
        <family val="2"/>
        <scheme val="minor"/>
      </rPr>
      <t>4.</t>
    </r>
  </si>
  <si>
    <r>
      <rPr>
        <sz val="10"/>
        <rFont val="Calibri"/>
        <family val="2"/>
        <scheme val="minor"/>
      </rPr>
      <t>5.</t>
    </r>
  </si>
  <si>
    <r>
      <rPr>
        <b/>
        <sz val="10"/>
        <rFont val="Calibri"/>
        <family val="2"/>
        <scheme val="minor"/>
      </rPr>
      <t>Parametrii tehnici si functionali</t>
    </r>
    <r>
      <rPr>
        <sz val="10"/>
        <rFont val="Calibri"/>
        <family val="2"/>
        <scheme val="minor"/>
      </rPr>
      <t xml:space="preserve">: 
•   Tip celula : metalica, prefabricate, inchisa, cu simplu sistem de bare, de trafo, prevazuta cu iesirea cablurilor de MT pe partea de la partea inferioara. 
•  tensiune nominala : 7,2 KV 
•   tensiunea de serviciu: 6,3Kv; frecventa : 50Hz 
•  curent nominal :1250A 
•   stabilitate termica la 1s : 31,5KA 
•   stabilitate dinamica : 62KAvf 
•  tensiunea de incercare, 50Hz, 1min : 20KVef 
•  tensiunea de incercare la impuls 1.2/50ps : 60KVvf 
•  tensiunea de alimentare motor armare : 230V c.a 
•   gradul de protectie al anvelopei : min IP 21 
•   dispozitiv de sesizare si protectie la aparitia arcului electric 
•   tunel de eliberare a gazelor rezultate ca urmare a producerii unui arc electric 
•  dimensiuni maxime constructive : 650mm x 1750mm x 2800mm (LxAxH) 
</t>
    </r>
    <r>
      <rPr>
        <b/>
        <sz val="10"/>
        <rFont val="Calibri"/>
        <family val="2"/>
        <scheme val="minor"/>
      </rPr>
      <t xml:space="preserve">Echipata cu </t>
    </r>
    <r>
      <rPr>
        <sz val="10"/>
        <rFont val="Calibri"/>
        <family val="2"/>
        <scheme val="minor"/>
      </rPr>
      <t>: 
•   intrerupator tripolar , de interior, cu vid, debrosabil, 12KV, 630A, 31,5KA prevazut cu motor de actionare 230Vca, bobine inchidere, deschidere, contor operatii, contacte auxiliare libere (8ND, 8NI); numar de actionari ≥10000; numar de actionari la curent de scc ≥50; durata deschidere &lt;50ms; durata inchidere &lt;65ms; funct la temp ambianta :-25</t>
    </r>
    <r>
      <rPr>
        <vertAlign val="superscript"/>
        <sz val="10"/>
        <rFont val="Calibri"/>
        <family val="2"/>
        <scheme val="minor"/>
      </rPr>
      <t>0</t>
    </r>
    <r>
      <rPr>
        <sz val="10"/>
        <rFont val="Calibri"/>
        <family val="2"/>
        <scheme val="minor"/>
      </rPr>
      <t xml:space="preserve"> C...+40</t>
    </r>
    <r>
      <rPr>
        <vertAlign val="superscript"/>
        <sz val="10"/>
        <rFont val="Calibri"/>
        <family val="2"/>
        <scheme val="minor"/>
      </rPr>
      <t>0</t>
    </r>
    <r>
      <rPr>
        <sz val="10"/>
        <rFont val="Calibri"/>
        <family val="2"/>
        <scheme val="minor"/>
      </rPr>
      <t xml:space="preserve"> C 
•  3 transformatoare de curent : 100A/5/5A, 15VA cl0.5FS5/15VA 5P10 
•  3 transformatore de tensiune : 6.3/√3/0.1/√3KV, 30VA cl 0.5 
•   sigurante fuzibile MT protectie transf tensiune; semnalizare ardere sigurante 
•   indicator capacitiv prezenta tensiune 
</t>
    </r>
  </si>
  <si>
    <r>
      <t>•   separator de legare la pamant prevazut cu contacte auxiliare (ND, NI) si electromagnet de blocare inchidere la prezenta tensiune pe cabluri
•   rezistenta anticondens 
•   compartiment circuite secundare tip cadru inchis cu usa plina; echipat cu corp de iluminat, priza de lucru, unitate de incalzire cu termostat; tensiune operativa 230Vc.a; temp de functionare +5...+40</t>
    </r>
    <r>
      <rPr>
        <vertAlign val="superscript"/>
        <sz val="10"/>
        <rFont val="Calibri"/>
        <family val="2"/>
        <scheme val="minor"/>
      </rPr>
      <t>0</t>
    </r>
    <r>
      <rPr>
        <sz val="10"/>
        <rFont val="Calibri"/>
        <family val="2"/>
        <scheme val="minor"/>
      </rPr>
      <t xml:space="preserve"> C ; grad de protectie min. IP41; cheie selectare mod comanda intrerupator : local, scada. 
•   releu digital de protectie cu interfata grafica pentru utilizator; interfata de comunicatie RS485; protocol MODBUS; intrari numerice 42, iesiri releu 20; functii ANSI (50,51, 26, 63, 49, 50BF,)</t>
    </r>
  </si>
  <si>
    <r>
      <rPr>
        <b/>
        <sz val="10"/>
        <rFont val="Calibri"/>
        <family val="2"/>
        <scheme val="minor"/>
      </rPr>
      <t>Parametrii tehnici si functionali</t>
    </r>
    <r>
      <rPr>
        <sz val="10"/>
        <rFont val="Calibri"/>
        <family val="2"/>
        <scheme val="minor"/>
      </rPr>
      <t>: 
•   Sursa neintreruptibila dubla conversie online 
•  Putere nominala : 8KW/8KVA 
•   tensiune iesire : 230Vca 
•   abatere tensiune iesire : &lt;2% 
•  frecventa tensiune iesire : 50/60Hz, +/-3Hz 
•   bypass intern : automat, manual 
•  tensiunea de intrare: 230Vca 
•   frecventa : 40-70Hz (detectie automata) 
•   tip baterie : fara mentenanta, ermetica 
•   durata de viata baterie : 5 ani 
•  autonomie : 30 min/8KW, 60min/5KW 
•  eficienta 94% la sarcina 100% 
•   interfata : RJ-45 10/100 Base-T, RJ-45 Serial, SmartSlot, USB 
•  panou de control 
•   alarma sonora si vizuala 
•  temperatura ambientala de operare : 0.....40</t>
    </r>
    <r>
      <rPr>
        <vertAlign val="superscript"/>
        <sz val="10"/>
        <rFont val="Calibri"/>
        <family val="2"/>
        <scheme val="minor"/>
      </rPr>
      <t>0</t>
    </r>
    <r>
      <rPr>
        <sz val="10"/>
        <rFont val="Calibri"/>
        <family val="2"/>
        <scheme val="minor"/>
      </rPr>
      <t>C 
•   umiditate relativa de functionare : 0...85% 
•  nivel zgomot la 1m distanta : max.55 dB 
•   clasa de protectie : IP20</t>
    </r>
  </si>
  <si>
    <r>
      <rPr>
        <b/>
        <sz val="10"/>
        <rFont val="Calibri"/>
        <family val="2"/>
        <scheme val="minor"/>
      </rPr>
      <t>Parametrii tehnici si functionali</t>
    </r>
    <r>
      <rPr>
        <sz val="10"/>
        <rFont val="Calibri"/>
        <family val="2"/>
        <scheme val="minor"/>
      </rPr>
      <t>: 
•   Pardoseala suprainaltata cu gol tehnic, demontabila 
•   Clasa materialului : A1 incombustibil, electroizolant 
•   structura de sustinere metalica 
•  dimensiuni placa 600x600mm 
•   inaltime totala pardoseala incl. suportaj :1050mm 
•  inaltime utila : min 900mm 
•  sarcina suportata : min 500kg/mp 
•   clasa de rezistenta la foc : F60 conf DIN4120 
•  rezistenta la impamantare &gt;10</t>
    </r>
    <r>
      <rPr>
        <vertAlign val="superscript"/>
        <sz val="10"/>
        <rFont val="Calibri"/>
        <family val="2"/>
        <scheme val="minor"/>
      </rPr>
      <t>7</t>
    </r>
    <r>
      <rPr>
        <sz val="10"/>
        <rFont val="Calibri"/>
        <family val="2"/>
        <scheme val="minor"/>
      </rPr>
      <t xml:space="preserve"> H 
•   sistem antiseismic 
•  temperatura ambientala : 0.....35</t>
    </r>
    <r>
      <rPr>
        <vertAlign val="superscript"/>
        <sz val="10"/>
        <rFont val="Calibri"/>
        <family val="2"/>
        <scheme val="minor"/>
      </rPr>
      <t>0</t>
    </r>
    <r>
      <rPr>
        <sz val="10"/>
        <rFont val="Calibri"/>
        <family val="2"/>
        <scheme val="minor"/>
      </rPr>
      <t>C 
•   umiditate relativa ambientala: 0...75%</t>
    </r>
  </si>
  <si>
    <t>Nr. crt</t>
  </si>
  <si>
    <t>Denumirea subcapitolelor de cheltuieli</t>
  </si>
  <si>
    <t>Instalatii hvac</t>
  </si>
  <si>
    <t>Instalatii electrice</t>
  </si>
  <si>
    <t>Constructii si instalatii</t>
  </si>
  <si>
    <t>CAPITOL II</t>
  </si>
  <si>
    <t>Montaj</t>
  </si>
  <si>
    <t>Procurare</t>
  </si>
  <si>
    <t>CAPITOL III</t>
  </si>
  <si>
    <r>
      <rPr>
        <b/>
        <sz val="10"/>
        <rFont val="Calibri"/>
        <family val="2"/>
        <scheme val="minor"/>
      </rPr>
      <t>CAPITOL I</t>
    </r>
  </si>
  <si>
    <r>
      <rPr>
        <b/>
        <sz val="10"/>
        <rFont val="Calibri"/>
        <family val="2"/>
        <scheme val="minor"/>
      </rPr>
      <t>TOTAL CAPITOL I</t>
    </r>
  </si>
  <si>
    <r>
      <rPr>
        <b/>
        <sz val="10"/>
        <rFont val="Calibri"/>
        <family val="2"/>
        <scheme val="minor"/>
      </rPr>
      <t>TOTAL CAPITOL II</t>
    </r>
  </si>
  <si>
    <r>
      <rPr>
        <b/>
        <sz val="10"/>
        <rFont val="Calibri"/>
        <family val="2"/>
        <scheme val="minor"/>
      </rPr>
      <t>TOTAL CAPITOL III</t>
    </r>
  </si>
  <si>
    <t>Valoare 
(fara TVA)
Lei</t>
  </si>
  <si>
    <t>Instalatii ventilatii si climatizare</t>
  </si>
  <si>
    <t xml:space="preserve">LISTA
cuprinzand cantitatile de utilaje si echipamente tehnologice, inclusiv dotari </t>
  </si>
  <si>
    <t>FT-GT-02</t>
  </si>
  <si>
    <t>SISTEM ANTI-ICING</t>
  </si>
  <si>
    <t>Descriere: 
Sistemul anti-icing  în infraroșu previne formarea de gheață în fața primei etape de filtrare. Suprafețele filtrului sunt încălzite cu ajutorul undelor electromagnetice. Această metodă nu crește temperatura aerului de intrare, astfel încât performanța turbinei nu este afectată. Sistemul anti-icing este  recomandat atunci când sunt îndeplinite simultan următoarele două condiții:
- Temperatura ambiantă între –5 ° C și + 5 ° C (23 ° F - 41 ° F)
- Umiditatea mai mare de 70%
Doi emițători (incluși în domeniul SOL) măsoară temperatura aerului turbinei și umiditatea turbinei de aer în fața primei etape de filtrare. Sistemul cu infraroșu (IR) constă din radiatoare de încălzire (lămpi cu bandă) montate direct în fața elementelor filtrului. Radiatoarele sunt instalate la o distanță de elementele filtrului pentru a asigura funcționalitate de înaltă calitate fără a supraîncălziți filtrele. Pentru a preveni supraîncălzirea filtrelor, IR nu poate fi activat decât dacă ventilatoarele de ventilație sunt în funcțiune.
Componenta:
1) Modul Aer de combustie
2) Modul Aer de combustie, vedere de jos
3) Sistem compact cu lămpi cu bandă infraroșie, în roșu</t>
  </si>
  <si>
    <t>Formular F3</t>
  </si>
  <si>
    <t>LISTA_x000D_
cu cantitatile de lucrari pe categorii de lucrari</t>
  </si>
  <si>
    <t>[ ron ]</t>
  </si>
  <si>
    <t>Nr.</t>
  </si>
  <si>
    <t>Capitol lucrari</t>
  </si>
  <si>
    <t>U/M</t>
  </si>
  <si>
    <t>Cantitatea</t>
  </si>
  <si>
    <t>Pretul unitar</t>
  </si>
  <si>
    <t>Valoare</t>
  </si>
  <si>
    <t>Crt.</t>
  </si>
  <si>
    <t>Simbol</t>
  </si>
  <si>
    <t>a)materiale</t>
  </si>
  <si>
    <t>Denumire resursa</t>
  </si>
  <si>
    <t>b)manopera</t>
  </si>
  <si>
    <t>Observatii</t>
  </si>
  <si>
    <t>c)utilaj</t>
  </si>
  <si>
    <t>Corectii</t>
  </si>
  <si>
    <t>d)transport</t>
  </si>
  <si>
    <t>Liste Anexe</t>
  </si>
  <si>
    <t>Total(a+b+c+d)</t>
  </si>
  <si>
    <t>TSA04C1      82</t>
  </si>
  <si>
    <t xml:space="preserve">M CUB     </t>
  </si>
  <si>
    <t xml:space="preserve">SAP.MAN.IN SPATII LIMIT.SUB 1M CU SPRIJ.SI EVAC.MAN.IN PAM.CU UMID.NAT.LA ADINC.0,0-1,5M T.TARE     </t>
  </si>
  <si>
    <t xml:space="preserve">                                                  </t>
  </si>
  <si>
    <t>TSC03XH      91</t>
  </si>
  <si>
    <t xml:space="preserve">SUTE MC   </t>
  </si>
  <si>
    <t xml:space="preserve">SAPATURA MECANICA CU BULDOEXCAVATORUL DE 0,40-0,70MC                                                </t>
  </si>
  <si>
    <t>TSD01C1      82</t>
  </si>
  <si>
    <t xml:space="preserve">IMPRASTIEREA CU LOPATA A PAMINT.AFINAT,STRAT UNIFORM 10-30CM.GROS CU SFARIM.BULG.TEREN TARE         </t>
  </si>
  <si>
    <t xml:space="preserve">8811744        </t>
  </si>
  <si>
    <t xml:space="preserve">M         </t>
  </si>
  <si>
    <t xml:space="preserve">BANDA AVERTIZARE GAZ 11,5CM X 0,20MM                                                                </t>
  </si>
  <si>
    <t>TSD04B1      82</t>
  </si>
  <si>
    <t xml:space="preserve">COMPACTAREA CU MAI.DE MINA A UMPLUT.EXECUT.PE STRAT.CU UDAREA FIEC.STRAT DE 10CM GROS.T.COEZIV      </t>
  </si>
  <si>
    <t>W2H04A1      82</t>
  </si>
  <si>
    <t xml:space="preserve">STRAT NISIP ASEZAT IN SANT PENTRU PROTEJAREA TEVILOR                                                </t>
  </si>
  <si>
    <t>TRA01A10P    82</t>
  </si>
  <si>
    <t xml:space="preserve">TONE      </t>
  </si>
  <si>
    <t>TRANSPORTUL RUTIER AL PAMINTULUI SAU MOLOZULUI CU AUTOBASCULANTA DIST.=10 KM                       $</t>
  </si>
  <si>
    <t>TRA01A20     82</t>
  </si>
  <si>
    <t>TRANSPORTUL RUTIER AL MATERIALELOR,SEMIFABRICATELOR CU AUTOBASCULANTA PE DIST.=  20 KM.            $</t>
  </si>
  <si>
    <t xml:space="preserve">NISIP                                             </t>
  </si>
  <si>
    <t>IC32N1       82</t>
  </si>
  <si>
    <t xml:space="preserve">TEAVA OL FARA SUD , SREN10216-5,P275 NL1,   D  114 X5,6MM                                           </t>
  </si>
  <si>
    <t xml:space="preserve">3110296        </t>
  </si>
  <si>
    <t xml:space="preserve">TEAVA  F S, SREN10216-5, P275NL1,  114  X 6,3                                                       </t>
  </si>
  <si>
    <t>IC31J1       82</t>
  </si>
  <si>
    <t xml:space="preserve">TEAVA OL.CTII FARA SUD. INST.GAZE SREN 10216-5, P275 NL1, AVAND D 88,9X5,6MM                        </t>
  </si>
  <si>
    <t xml:space="preserve">3109493        </t>
  </si>
  <si>
    <t xml:space="preserve">TEAVA,FARA SUD.,SREN 10216-5,P275 NL1,D88,9X5,6MM                                                   </t>
  </si>
  <si>
    <t>IC19N1       82</t>
  </si>
  <si>
    <t xml:space="preserve">TEAVA OL.CTII FARA SUD. SREN10216-5, P275NL1, PREIZOLATA CU POLIETILENA,3 LPE,.EXT.INGROPATA PAMINT </t>
  </si>
  <si>
    <t xml:space="preserve">3160047        </t>
  </si>
  <si>
    <t xml:space="preserve">TEAVA PREIZOLATA 3LPE ,P275NL1, 114,3X6,3                                                           </t>
  </si>
  <si>
    <t>TFE04C       99</t>
  </si>
  <si>
    <t xml:space="preserve">BUCATA    </t>
  </si>
  <si>
    <t xml:space="preserve">MANSONARE TEVI PREIZOL.DN=100MM IN ZONA DE IMBINARE SAU INTERCALAREA CU MANSOANE DIN POLIETILEN     </t>
  </si>
  <si>
    <t>TRA01A15     82</t>
  </si>
  <si>
    <t>TRANSPORTUL RUTIER AL MATERIALELOR,SEMIFABRICATELOR CU AUTOBASCULANTA PE DIST.=  15 KM.            $</t>
  </si>
  <si>
    <t xml:space="preserve">TRANSPORT NISIP                                   </t>
  </si>
  <si>
    <t>GC01C1       82</t>
  </si>
  <si>
    <t xml:space="preserve">KM        </t>
  </si>
  <si>
    <t xml:space="preserve">PROBA PRELIMIN PTR.CONTROLUL ETANSEIT IMBINARILOR EXECUT.CU AER LA PN 5 COND AVIND DN=100 MM        </t>
  </si>
  <si>
    <t>GC05C1       82</t>
  </si>
  <si>
    <t xml:space="preserve">PROBA DE REZIST.SI REGIM PTR CONTROL ETANS.IMBINARI SI ARMATURI EXEC.HIDRAULIC LA COND.CU DN=100 MM </t>
  </si>
  <si>
    <t>GE05C1       82</t>
  </si>
  <si>
    <t xml:space="preserve">FLANSE OTEL CU GAT  PN 20 CU DN=100 MM, P275NL1,ANSI 150                                            </t>
  </si>
  <si>
    <t>M1K27C1      82</t>
  </si>
  <si>
    <t xml:space="preserve">FLANSE ELECTROIZOLANTE PN20,DN 100 MM, P275N1,ANSI 150                                              </t>
  </si>
  <si>
    <t>GE05B1       82</t>
  </si>
  <si>
    <t xml:space="preserve">FLANSE OTEL PN 40,P275 NL1  PE TEVI CU DN= 80 MM                                                    </t>
  </si>
  <si>
    <t>M1K27B1      82</t>
  </si>
  <si>
    <t xml:space="preserve">FLANSE ELECTROIZOLANTA, PN 40,DN  80 MM,P275 NL1,ANSI 150                                           </t>
  </si>
  <si>
    <t>TFB05F2      82</t>
  </si>
  <si>
    <t xml:space="preserve">IMBINAREA FLANSELOR PINA LA PN.25 CU DN.100 MM             $                                        </t>
  </si>
  <si>
    <t>TFB05E2      82</t>
  </si>
  <si>
    <t>TFA02C1      82</t>
  </si>
  <si>
    <t>TFA02B2      82</t>
  </si>
  <si>
    <t>TFA02C2      82</t>
  </si>
  <si>
    <t>TFA02E1      82</t>
  </si>
  <si>
    <t xml:space="preserve">REDUCTIE CONCENTRICA ,P275 NL1, D 219,1 /114,3 X5,6 MM, ANSI 150,PN20                               </t>
  </si>
  <si>
    <t>GE04C1       82</t>
  </si>
  <si>
    <t>GE04B1       82</t>
  </si>
  <si>
    <t xml:space="preserve">ASIM. ROBINET CU SFERA PN 40, DN 80 CU INCHIDERE MANUALA                                            </t>
  </si>
  <si>
    <t>IA38C1       82</t>
  </si>
  <si>
    <t xml:space="preserve">DISPOZITIV DE SIGURANTA CONTRA LIPSA AER-GAZ DETECTOR GAZ                                           </t>
  </si>
  <si>
    <t>VB26A1       82</t>
  </si>
  <si>
    <t xml:space="preserve">ASIM. GURA DE VENTILATIE                                                                            </t>
  </si>
  <si>
    <t>CP03A        02</t>
  </si>
  <si>
    <t xml:space="preserve">ASIM.CONF/ MONT.STALPILOR DE SUSTINERE CU BRIDE,  H=1M                                              </t>
  </si>
  <si>
    <t>CP03B        02</t>
  </si>
  <si>
    <t xml:space="preserve">ASIM.CONF/MONT.STALPILOR DE SUSTINERE CU BRIDE , H=2,5M                                             </t>
  </si>
  <si>
    <t>CP03C        02</t>
  </si>
  <si>
    <t xml:space="preserve">ASIM. CONF./MONT.STALPILOR DE SUSTINERE CU BRIDE,  H=5,00M                                          </t>
  </si>
  <si>
    <t>IC40J1       82</t>
  </si>
  <si>
    <t xml:space="preserve">CONFECT.MONTAREA+CIMENTAREA TEVII DE PROTECTIE LA TRECEREA CONDUCTELOR PRIN ZIDURI D=168,3X5,6-1ML  </t>
  </si>
  <si>
    <t>IC40G1       82</t>
  </si>
  <si>
    <t xml:space="preserve">CONFECT.MONTAREA+CIMENTAREA TEVII DE PROTECTIE LA TRECEREA CONDUCTELOR PRIN ZIDURI D114,3X5,6=1M    </t>
  </si>
  <si>
    <t>W1MJ07C      99</t>
  </si>
  <si>
    <t xml:space="preserve">ASIM.RACORD ANTIVIBRANT, DN 100,PN20                                                                </t>
  </si>
  <si>
    <t xml:space="preserve">ASIM.RACORD ANTIVIBRANT DN 80,PN40                                                                  </t>
  </si>
  <si>
    <t>M1L04F1      82</t>
  </si>
  <si>
    <t xml:space="preserve">ANALIZA DEFECTOSCOPICA PRIN GAMAGRAFIERE A SUDUR.COND.INALTA PRES. 102-168 MM 100% SUDURI           </t>
  </si>
  <si>
    <t>IZA01B1      82</t>
  </si>
  <si>
    <t xml:space="preserve">MP        </t>
  </si>
  <si>
    <t xml:space="preserve">CURATIREA PRIN SABLARE PT PROT ANTICOROZIVE SUPRAFMETAL                                             </t>
  </si>
  <si>
    <t>IZJ07B1      82</t>
  </si>
  <si>
    <t xml:space="preserve">GRUNDUIREA CONDUCTELOR SI APARATELOR,CU GRUND MINIU PLUMB IN DOUA STRATURI                          </t>
  </si>
  <si>
    <t>CN13C1       82</t>
  </si>
  <si>
    <t xml:space="preserve">VOPSITORII LA INSTALATII EXECUTATE CU VOPSELE ULEI PE CONDUCTE CU D EXTER.&gt;34MM INCL.               </t>
  </si>
  <si>
    <t>W2I03XA1     93</t>
  </si>
  <si>
    <t xml:space="preserve">PRIZA DE PAMINT, TEREN NORMAL TIP A1, COND. LEGARE LA PAMANT                                        </t>
  </si>
  <si>
    <t>TRA02A10     82</t>
  </si>
  <si>
    <t>TRANSPORTUL RUTIER AL MATERIALELOR,SEMIFABRICATELOR CU AUTOCAMIONUL PE DIST.=  10 KM.              $</t>
  </si>
  <si>
    <t xml:space="preserve">ASIM. MONTARE CORECTOR ELECTRONIC VOLUM GAZ                                                         </t>
  </si>
  <si>
    <t>IA30A1       82</t>
  </si>
  <si>
    <t>Cheltuieli directe</t>
  </si>
  <si>
    <t>TOTAL CHELT. DIRECTE</t>
  </si>
  <si>
    <t>Cheltuieli indirecte    Io =</t>
  </si>
  <si>
    <t>x To</t>
  </si>
  <si>
    <t>Profit                  Po =</t>
  </si>
  <si>
    <t>x (To+Io)</t>
  </si>
  <si>
    <t>Total fara TVA</t>
  </si>
  <si>
    <t>INSTALATIE UTILIZARE GN PR/PI</t>
  </si>
  <si>
    <r>
      <t xml:space="preserve">Obiect: 100 </t>
    </r>
    <r>
      <rPr>
        <sz val="10"/>
        <color indexed="8"/>
        <rFont val="Calibri"/>
        <family val="2"/>
        <scheme val="minor"/>
      </rPr>
      <t>INST.UTILIZARE G.N. PRESIUNE REDUSA SI  INALTA PRESIUNE SC AMBRO S.A.</t>
    </r>
  </si>
  <si>
    <r>
      <t xml:space="preserve">Categorie: 101 </t>
    </r>
    <r>
      <rPr>
        <sz val="10"/>
        <color indexed="8"/>
        <rFont val="Calibri"/>
        <family val="2"/>
        <scheme val="minor"/>
      </rPr>
      <t>INSTALATIE UTILIZARE GN PR/PI</t>
    </r>
  </si>
  <si>
    <t>NR CRT</t>
  </si>
  <si>
    <t xml:space="preserve">DENUMIRE </t>
  </si>
  <si>
    <t>UM</t>
  </si>
  <si>
    <t>CANT</t>
  </si>
  <si>
    <t>PU MATERIAL</t>
  </si>
  <si>
    <t>PU MANOPERA</t>
  </si>
  <si>
    <t>PU UTILAJ</t>
  </si>
  <si>
    <t>PU TRANSPORT</t>
  </si>
  <si>
    <t>VALOARE MATERIALE</t>
  </si>
  <si>
    <t>VALOARE MANOPERA</t>
  </si>
  <si>
    <t>VALOARE UTILAJE</t>
  </si>
  <si>
    <t>VALOARE TRANSPORT</t>
  </si>
  <si>
    <t>TOTAL VALOARE</t>
  </si>
  <si>
    <t>Furnizare si montaj  Centrala de detectie si alarmare in caz de incendiu, adresabila</t>
  </si>
  <si>
    <t>Furnizare si montaj  Panou frontal pentru montaj</t>
  </si>
  <si>
    <t>Furnizare si montaj Modul de extensie pentru 3 bucle</t>
  </si>
  <si>
    <t>Furnizare si montaj Micromodul de bucla</t>
  </si>
  <si>
    <t>Furnizare si montaj Acumulator 12V / 24Ah</t>
  </si>
  <si>
    <t>Furnizare si montaj Carcasa externa cu imprimanta cu tambur</t>
  </si>
  <si>
    <t>Furnizare si montaj Panou de operare frontal inclusiv suport de imprimanta</t>
  </si>
  <si>
    <t>Furnizare si montaj Modul de interfata seriala</t>
  </si>
  <si>
    <t>Furnizare si montaj Carcasa pentru montaj modul de interfata seriala</t>
  </si>
  <si>
    <t>Furnizare si montaj Modul de conectare la reţea pentru max. 16 participanţi ai reţelei</t>
  </si>
  <si>
    <t>Furnizare si montaj Modul interfata RS232</t>
  </si>
  <si>
    <t>Furnizare si montaj Convertor TCP/IP Ethernert-RS232/485</t>
  </si>
  <si>
    <t>Furnizare si montaj Soft de baza pentru centrala de incendiu</t>
  </si>
  <si>
    <t>Furnizare si montaj Licenta de baza pentru port usb</t>
  </si>
  <si>
    <t>Furnizare si montaj Licenta pentru elementele de detectie</t>
  </si>
  <si>
    <t>Furnizare si montaj Licenta software cu interfata de comunicare</t>
  </si>
  <si>
    <t>Furnizare si montaj Detector multicriterial fum si temperatura</t>
  </si>
  <si>
    <t>Furnizare si montaj Soclu pentru detector</t>
  </si>
  <si>
    <t xml:space="preserve">Furnizare si montaj Placa marcare soclu </t>
  </si>
  <si>
    <t>Furnizare si montaj Sirena adresabila certificata EN54-3,carcasa rosie</t>
  </si>
  <si>
    <t>Furnizare si montaj Dispozitiv alarmare optica rosu</t>
  </si>
  <si>
    <t>Furnizare si montaj Soclu de montaj IP65, rosu</t>
  </si>
  <si>
    <t>Furnizare si montaj Carcasa pentru afisor de tip lampa pentru marcarea senzorilor din tavan</t>
  </si>
  <si>
    <t>Furnizare si montaj Emitator tip lampa, alimentare 24 V c.c.</t>
  </si>
  <si>
    <t>Furnizare si montaj Modul de intrari si iesiri, adresabil</t>
  </si>
  <si>
    <t>Furnizare si montaj Carcasa pentru modulul de intrari si iesiri pentru montaj aparent</t>
  </si>
  <si>
    <t>Furnizare si montaj Sursa auxiliara alimentare 24V 2,5A Panou alimentare 24V 2,5A</t>
  </si>
  <si>
    <t>Furnizare si montaj Acumulator 12V / 17Ah</t>
  </si>
  <si>
    <t>Furnizare si montaj Modul electronic de tip buton de incendiu adresabil cu izolator inclus</t>
  </si>
  <si>
    <t>Furnizare si montaj Carcasa pentru montaj a butonului cu geam</t>
  </si>
  <si>
    <t xml:space="preserve">Furnizare si montaj Indicator paralel </t>
  </si>
  <si>
    <t>Furnizare si montaj Carcasa pentru montaj bariera EX</t>
  </si>
  <si>
    <t>Furnizare si montaj Detector multicriterial de fum si temperatura pentru mediu EX</t>
  </si>
  <si>
    <t>Furnizare si montaj  Buton standard compact EX, IP66/67 rosu cu sticla</t>
  </si>
  <si>
    <t>Furnizare si montaj Cablu Jy(St)Y 2x2x0.8mm</t>
  </si>
  <si>
    <t>Furnizare si montaj Cablu comunicatie de tipul ftp categorie 6e</t>
  </si>
  <si>
    <t>Furnizare si montaj Cablu de alimentare NHXH Fe180 E90 3x1.5mmp</t>
  </si>
  <si>
    <t>Furnizare si montaj Cablu de alimentare NHXH Fe180 E90 3x2.5mmp</t>
  </si>
  <si>
    <t>Furnizare si montaj Tub rigid pvc Ø=16mm inclusiv accesorii de montaj</t>
  </si>
  <si>
    <t>Furnizare si montaj Tub rigid pvc Ø=20mm inclusiv accesorii de montaj</t>
  </si>
  <si>
    <t>Furnizare si montaj Tub rigid pvc Ø=25mm inclusiv accesorii de montaj</t>
  </si>
  <si>
    <t>Furnizare si montaj a materialului marunt</t>
  </si>
  <si>
    <t>Efectuare a probelor de functionare si verificarilor instalatiei</t>
  </si>
  <si>
    <t xml:space="preserve">Efectuarea punerii in functiune </t>
  </si>
  <si>
    <t>Intocmire si furnizare manual de operare si intretinere in limba romana</t>
  </si>
  <si>
    <t>Furnizare si montaj Panou repetor LCD cu meniu in limba romana</t>
  </si>
  <si>
    <t>Furnizare si montaj Cablu Jy(St)Y 2x2x1,5mm</t>
  </si>
  <si>
    <t>Furnizare si montaj TUB CORUGAT D40 PERETI DUBLII, inclusiv sapatura si acoperirea santului pentru montaj</t>
  </si>
  <si>
    <t>Furnizare si montaj Sirena adresabila pentru interior pentru mediu EX</t>
  </si>
  <si>
    <t>Furnizare si montaj Carcasa pentru buton de incendiu mic IP67 pentru mediu EX</t>
  </si>
  <si>
    <t>Furnizare si montaj Buton standard EX, IP 55, rosu</t>
  </si>
  <si>
    <t>Cablu 0.4KV, CYY-F 5x35mmp</t>
  </si>
  <si>
    <t>Capat terminal 0.4KV, Cu 35mmp</t>
  </si>
  <si>
    <t>Formularul F3</t>
  </si>
  <si>
    <t>Lista cu cantitati de lucrari pe categorii de lucrari</t>
  </si>
  <si>
    <t>INSTALATII CURENTI SLABI CLADIRE COMPRESOR</t>
  </si>
  <si>
    <r>
      <rPr>
        <b/>
        <u/>
        <sz val="10"/>
        <rFont val="Calibri"/>
        <family val="2"/>
        <charset val="238"/>
        <scheme val="minor"/>
      </rPr>
      <t>FISA TEHNICA NR. 1</t>
    </r>
  </si>
  <si>
    <r>
      <t>U</t>
    </r>
    <r>
      <rPr>
        <b/>
        <sz val="10"/>
        <rFont val="Calibri"/>
        <family val="2"/>
        <charset val="238"/>
        <scheme val="minor"/>
      </rPr>
      <t>tilajul, echipamentul tehnologic: Post de transformare 800kVA</t>
    </r>
  </si>
  <si>
    <r>
      <rPr>
        <b/>
        <sz val="10"/>
        <rFont val="Calibri"/>
        <family val="2"/>
        <charset val="238"/>
        <scheme val="minor"/>
      </rPr>
      <t>Cantitate: 1 buc.</t>
    </r>
  </si>
  <si>
    <r>
      <rPr>
        <b/>
        <u/>
        <sz val="10"/>
        <rFont val="Calibri"/>
        <family val="2"/>
        <charset val="238"/>
        <scheme val="minor"/>
      </rPr>
      <t>FISA TEHNICA NR. 2</t>
    </r>
  </si>
  <si>
    <r>
      <t>U</t>
    </r>
    <r>
      <rPr>
        <b/>
        <sz val="10"/>
        <rFont val="Calibri"/>
        <family val="2"/>
        <charset val="238"/>
        <scheme val="minor"/>
      </rPr>
      <t>tilajul, echipamentul tehnologic: Celula de 6.3KV de linie</t>
    </r>
  </si>
  <si>
    <r>
      <rPr>
        <b/>
        <sz val="10"/>
        <rFont val="Calibri"/>
        <family val="2"/>
        <charset val="238"/>
        <scheme val="minor"/>
      </rPr>
      <t>Formularul F5</t>
    </r>
  </si>
  <si>
    <r>
      <rPr>
        <b/>
        <sz val="10"/>
        <rFont val="Calibri"/>
        <family val="2"/>
        <charset val="238"/>
        <scheme val="minor"/>
      </rPr>
      <t>0</t>
    </r>
  </si>
  <si>
    <r>
      <rPr>
        <b/>
        <sz val="10"/>
        <rFont val="Calibri"/>
        <family val="2"/>
        <charset val="238"/>
        <scheme val="minor"/>
      </rPr>
      <t>1</t>
    </r>
  </si>
  <si>
    <r>
      <rPr>
        <b/>
        <sz val="10"/>
        <rFont val="Calibri"/>
        <family val="2"/>
        <charset val="238"/>
        <scheme val="minor"/>
      </rPr>
      <t>2</t>
    </r>
  </si>
  <si>
    <r>
      <rPr>
        <b/>
        <sz val="10"/>
        <rFont val="Calibri"/>
        <family val="2"/>
        <charset val="238"/>
        <scheme val="minor"/>
      </rPr>
      <t>3</t>
    </r>
  </si>
  <si>
    <r>
      <rPr>
        <b/>
        <u/>
        <sz val="10"/>
        <rFont val="Calibri"/>
        <family val="2"/>
        <charset val="238"/>
        <scheme val="minor"/>
      </rPr>
      <t>FISA TEHNICA NR. 3</t>
    </r>
  </si>
  <si>
    <r>
      <t>U</t>
    </r>
    <r>
      <rPr>
        <b/>
        <sz val="10"/>
        <rFont val="Calibri"/>
        <family val="2"/>
        <charset val="238"/>
        <scheme val="minor"/>
      </rPr>
      <t>tilajul, echipamentul tehnologic: Celula de 6.3KV de masura</t>
    </r>
  </si>
  <si>
    <r>
      <rPr>
        <b/>
        <u/>
        <sz val="10"/>
        <rFont val="Calibri"/>
        <family val="2"/>
        <charset val="238"/>
        <scheme val="minor"/>
      </rPr>
      <t>FISA TEHNICA NR. 4</t>
    </r>
  </si>
  <si>
    <r>
      <t>U</t>
    </r>
    <r>
      <rPr>
        <b/>
        <sz val="10"/>
        <rFont val="Calibri"/>
        <family val="2"/>
        <charset val="238"/>
        <scheme val="minor"/>
      </rPr>
      <t>tilajul, echipamentul tehnologic: Celula de 6.3KV e generator</t>
    </r>
  </si>
  <si>
    <r>
      <rPr>
        <b/>
        <u/>
        <sz val="10"/>
        <rFont val="Calibri"/>
        <family val="2"/>
        <charset val="238"/>
        <scheme val="minor"/>
      </rPr>
      <t>FISA TEHNICA NR. 5</t>
    </r>
  </si>
  <si>
    <r>
      <t>U</t>
    </r>
    <r>
      <rPr>
        <b/>
        <sz val="10"/>
        <rFont val="Calibri"/>
        <family val="2"/>
        <charset val="238"/>
        <scheme val="minor"/>
      </rPr>
      <t>tilajul, echipamentul tehnologic: Celula de 6.3KV de trafo</t>
    </r>
  </si>
  <si>
    <r>
      <rPr>
        <b/>
        <u/>
        <sz val="10"/>
        <rFont val="Calibri"/>
        <family val="2"/>
        <charset val="238"/>
        <scheme val="minor"/>
      </rPr>
      <t>FISA TEHNICA NR. 6</t>
    </r>
  </si>
  <si>
    <r>
      <t>U</t>
    </r>
    <r>
      <rPr>
        <b/>
        <sz val="10"/>
        <rFont val="Calibri"/>
        <family val="2"/>
        <charset val="238"/>
        <scheme val="minor"/>
      </rPr>
      <t>tilajul, echipamentul tehnologic: Sursa neintreruptibila tip UPS, 8KVA , 230 V c.a</t>
    </r>
  </si>
  <si>
    <r>
      <rPr>
        <b/>
        <u/>
        <sz val="10"/>
        <rFont val="Calibri"/>
        <family val="2"/>
        <charset val="238"/>
        <scheme val="minor"/>
      </rPr>
      <t>FISA TEHNICA NR. 7</t>
    </r>
  </si>
  <si>
    <r>
      <t>U</t>
    </r>
    <r>
      <rPr>
        <b/>
        <sz val="10"/>
        <rFont val="Calibri"/>
        <family val="2"/>
        <charset val="238"/>
        <scheme val="minor"/>
      </rPr>
      <t>tilajul, echipamentul tehnologic: Pardoseala tehnica</t>
    </r>
  </si>
  <si>
    <r>
      <rPr>
        <b/>
        <sz val="10"/>
        <rFont val="Calibri"/>
        <family val="2"/>
        <charset val="238"/>
        <scheme val="minor"/>
      </rPr>
      <t>Cantitate: 16mp</t>
    </r>
  </si>
  <si>
    <t>IA43B1     82</t>
  </si>
  <si>
    <t xml:space="preserve">MONTARE CONTOR GAZE, CU TURBINA, DN4000MC/H, CU RACORDUL D:250MM, G2500  </t>
  </si>
  <si>
    <t>ASIM. MONTARE FILTRU DE IMPURITATI, ORIZONTAL CONIC PT. GAZE, PN16, DN100</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</si>
  <si>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</si>
  <si>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</si>
  <si>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</si>
  <si>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</si>
  <si>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</si>
  <si>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</si>
  <si>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</si>
  <si>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</si>
  <si>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</si>
  <si>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</si>
  <si>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</si>
  <si>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</si>
  <si>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</si>
  <si>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</si>
  <si>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</si>
  <si>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</si>
  <si>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</si>
  <si>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</si>
  <si>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</si>
  <si>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</si>
  <si>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</si>
  <si>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</si>
  <si>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</si>
  <si>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</si>
  <si>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</si>
  <si>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</si>
  <si>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</si>
  <si>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</si>
  <si>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</si>
  <si>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</si>
  <si>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</si>
  <si>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</si>
  <si>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</si>
  <si>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</si>
  <si>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</si>
  <si>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</si>
  <si>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</si>
  <si>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</si>
  <si>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</si>
  <si>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</si>
  <si>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</si>
  <si>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</si>
  <si>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</si>
  <si>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</si>
  <si>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</si>
  <si>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</si>
  <si>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</si>
  <si>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</si>
  <si>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</si>
  <si>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</si>
  <si>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</si>
  <si>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</si>
  <si>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 xml:space="preserve">FLANSE OTEL CU GAT  PN 20 CU DN=100 MM, P275NL1,ANSI 150                      </t>
  </si>
  <si>
    <t>GE05E1       82</t>
  </si>
  <si>
    <t>GE05F1       82</t>
  </si>
  <si>
    <t xml:space="preserve">FLANSE OTEL CU GAT  PN 20 P275NL1,PE TEVI CU DN=250MM                                         </t>
  </si>
  <si>
    <t>TFB05I2      82</t>
  </si>
  <si>
    <t xml:space="preserve">IMBINAREA FLANSELOR PINA LA PN.20 CU  SURUBURI CU DN.200  MM             $                                       </t>
  </si>
  <si>
    <t>TFB05J1      82</t>
  </si>
  <si>
    <t xml:space="preserve">IMBINAREA FLANSELOR PINA LA PN.20 CU DN.250 MM                     </t>
  </si>
  <si>
    <t xml:space="preserve">IMBINAREA FLANSELOR PINA LA PN.25 CU DN.80 MM                                  </t>
  </si>
  <si>
    <t xml:space="preserve">COT 90 GR, GATA CONFECTIONAT MONTAT PE CONDUCTA CU D  114,3X5,6, P275 NL1, PN20, ANSI150                      </t>
  </si>
  <si>
    <t xml:space="preserve">COT 45 GR, GATA CONFECTIONAT MONTAT PN20, P275NL1, ANSI150, D 114,3X5,6MM                                  </t>
  </si>
  <si>
    <t xml:space="preserve">COT 90 GR, GATA CONFECTIONAT MONTAT  PE CONDUCTA CU D 88,9X5,6, PN40, P275 NL1,                                  </t>
  </si>
  <si>
    <t xml:space="preserve">TEU EGAL GATA CONFECTIONAT P275NL1, D 168,3X5,6, PN20, ANSI 150             </t>
  </si>
  <si>
    <t>TFA02D2       82</t>
  </si>
  <si>
    <t xml:space="preserve">REDUCTIE CONCENTRICA ,P275 NL, 168,3X5,6/114,3X5,6, ANSI 150,PN20                               </t>
  </si>
  <si>
    <t>TFA02F1      82</t>
  </si>
  <si>
    <t xml:space="preserve">REDUCTIE CONCENTRICA CU DN 250-DN100, PN20                            </t>
  </si>
  <si>
    <t xml:space="preserve">ASIM ROBINET CU SEFERA ,PN20,  ANSI 150, MONTAT PE CONDUCTE DN=100MM, CU INCHIDERE MANUALA        </t>
  </si>
  <si>
    <t xml:space="preserve">ROBINET CU SEFERA ,PN20, AVIND DN=100MM, ANSI150, CU INCHID. ACT. ELECTRIC (ELECTROVENTIL)   </t>
  </si>
  <si>
    <t>56</t>
  </si>
  <si>
    <t>a)</t>
  </si>
  <si>
    <t>Utilaje, echipamente tehnologice si functionale care necesita montaj</t>
  </si>
  <si>
    <t>CONTOR DE GAZ CU TURBINA G2500, QMAX4000MC/H, DN250MM</t>
  </si>
  <si>
    <t>FILTRU DE IMPURITATI GAZ, ORIZONTAL CONIC, DN100, PN16</t>
  </si>
  <si>
    <t>CORECTOR ELECTRONIC VOLUM GAZ</t>
  </si>
  <si>
    <t>A.</t>
  </si>
  <si>
    <t>MONTARE SI VERIFICARE APARATURA AUTOMATIZARE DE CAMP EXISTENTA</t>
  </si>
  <si>
    <t>_A.1</t>
  </si>
  <si>
    <t>TRADUCTOR PRESIUNE - APA STATIE TRATARE</t>
  </si>
  <si>
    <t xml:space="preserve"> AtA02C - MONTARE TRADUCTOR PRESIUNE</t>
  </si>
  <si>
    <t xml:space="preserve"> AtB01A -  Ştuţ cu robinet sferic de izolare si mufa 1/2" pentru racord traductor de presiune </t>
  </si>
  <si>
    <t xml:space="preserve"> AtE10C -  Încercarea şi verificarea traductoarelor de presiune </t>
  </si>
  <si>
    <t xml:space="preserve"> AtE21D -   Încercarea şi verificarea circuitelor de măsură presiune  </t>
  </si>
  <si>
    <t>_A.2</t>
  </si>
  <si>
    <t>DEBITMETRU - APA STATIE TRATARE</t>
  </si>
  <si>
    <t>_A.3</t>
  </si>
  <si>
    <t>TRADUCTOR PRESIUNE- ABUR IESIRE CAZAN RECUPERATOR</t>
  </si>
  <si>
    <t xml:space="preserve"> AtA02C - MONTARE TRADUCTOR PRESIUNE </t>
  </si>
  <si>
    <t xml:space="preserve"> AtB01A -  Ştuţ cu robinet sferic de izolare, serpentina si mufa 1/2" pentru racord traductor de presiune  </t>
  </si>
  <si>
    <t>_A.4</t>
  </si>
  <si>
    <t>DEBITMETRU  ABUR CU CALCUL DE ENERGIE TERMICA - IESIRE CAZAN RECUPERATOR</t>
  </si>
  <si>
    <t>_A.5</t>
  </si>
  <si>
    <t>TRADUCTOR PRESIUNE  - ABUR DEGAZOR</t>
  </si>
  <si>
    <t>_A.6</t>
  </si>
  <si>
    <t>DEBITMETRU  ABUR CU CALCUL DE ENERGIE TERMICA - DEGAZOR</t>
  </si>
  <si>
    <t>_A.7</t>
  </si>
  <si>
    <t>DEBITMETRU - CIRCUIT APA CALDA ECONOMIZOR 2 SI 
GIGACALORIMETRU - CALCULATOR ENERGIE TERMICA + PERECHE TERMOREZISTENTE</t>
  </si>
  <si>
    <t>_A.8</t>
  </si>
  <si>
    <t xml:space="preserve">ANALIZOARE RETEA - PARAMETRII ELECTRICI RETEA COMUNICATIE </t>
  </si>
  <si>
    <t>_A.9</t>
  </si>
  <si>
    <t>ASISTENTA TEHNICA PIF INSTRUMENTATIE E&amp;H</t>
  </si>
  <si>
    <t>B.</t>
  </si>
  <si>
    <t>ACHIZITIONARE, MONTARE SI VERIFICARE APARATURA AUTOMATIZARE DE CAMP</t>
  </si>
  <si>
    <t>_B.1</t>
  </si>
  <si>
    <t>TRADUCTOR DE TEMPERATURA Pt100 (montat conducta Dn50) - APA STATIE TRATARE</t>
  </si>
  <si>
    <t xml:space="preserve"> AtA02C - MONTARE TRADUCTOR TEMPERATURA</t>
  </si>
  <si>
    <t xml:space="preserve"> AtB01A -  Ştuţ cu mufa 1/2" pentru racorduri traductoare de temperatura </t>
  </si>
  <si>
    <t xml:space="preserve"> AtE10C -  Încercarea şi verificarea traductoarelor de temperatura </t>
  </si>
  <si>
    <t xml:space="preserve"> AtE21D -   Încercarea şi verificarea circuitelor de măsură temperatura  </t>
  </si>
  <si>
    <t>_B.2</t>
  </si>
  <si>
    <t>DEBITMETRU - CONDENS RECUPERAT</t>
  </si>
  <si>
    <t>_B.3</t>
  </si>
  <si>
    <t>TRADUCTOR PRESIUNE- CONDENS RECUPERAT</t>
  </si>
  <si>
    <t>_B.4</t>
  </si>
  <si>
    <t>TRADUCTOR DE TEMPERATURA Pt100 (montat conducta Dn100) - CONDENS RECUPERAT</t>
  </si>
  <si>
    <t>_B.5</t>
  </si>
  <si>
    <t>DEBITMETRU - APA ALIMENTARE CAZAN RECUPERATOR</t>
  </si>
  <si>
    <t>_B.6</t>
  </si>
  <si>
    <t>TRADUCTOR PRESIUNE- APA ALIMENTARE CAZAN RECUPERATOR</t>
  </si>
  <si>
    <t>_B.7</t>
  </si>
  <si>
    <t>TRADUCTOR DE TEMPERATURA Pt100 (montat conducta Dn100) - APA ALIMENTARE CAZAN RECUPERATOR</t>
  </si>
  <si>
    <t>_B.8</t>
  </si>
  <si>
    <t>TRADUCTOR DE TEMPERATURA (montat pe perete) - AMBIENT</t>
  </si>
  <si>
    <t>_B.9</t>
  </si>
  <si>
    <t>DEBITMETRU - GAZ METAN CU COMPENSARE DE TEMPERATURA SI PRESIUNE</t>
  </si>
  <si>
    <t>_B.10</t>
  </si>
  <si>
    <t>_B.11</t>
  </si>
  <si>
    <t>ASISTENTA TEHNICA PIF INSTRUMENTATIE ELSACO</t>
  </si>
  <si>
    <t>C.</t>
  </si>
  <si>
    <t>CABLARE SI CONECTARE APARATURA AUTOMATIZARE DE CAMP EXISTENTA, DE ACHIZITIONAT SI TABLOURI DE AUTOMATIZARE</t>
  </si>
  <si>
    <t>_C.1</t>
  </si>
  <si>
    <t>JGHEABURI OBO - RKS 50x35</t>
  </si>
  <si>
    <t>_C.2</t>
  </si>
  <si>
    <t>CAPACE JGHEABURI OBO - RKS 50</t>
  </si>
  <si>
    <t>_C.3</t>
  </si>
  <si>
    <t>Cablu JZ500 - 3G1,5</t>
  </si>
  <si>
    <t>_C.4</t>
  </si>
  <si>
    <t>Cablu JZ500 - 5G1,5</t>
  </si>
  <si>
    <t>_C.5</t>
  </si>
  <si>
    <t>Cablu JZ500 - 10G1,5</t>
  </si>
  <si>
    <t>_C.6</t>
  </si>
  <si>
    <t>Cablu JZ500C - 3G1,5</t>
  </si>
  <si>
    <t>_C.7</t>
  </si>
  <si>
    <t>Cablu PROFIBUS-DP; 1x22AWG; sârmă; Cu; PVC; violet</t>
  </si>
  <si>
    <t>_C.8</t>
  </si>
  <si>
    <t>Cablu PROFIBUS-PA-BK, 1x2x1,02mm2; sârmă; Cu</t>
  </si>
  <si>
    <t>_C.9</t>
  </si>
  <si>
    <t>Cablu  Modbus; 3x2x22AWG; litat; Cu; FRNC; gri;</t>
  </si>
  <si>
    <t>_C.10</t>
  </si>
  <si>
    <t>Suporti, stelaje, constructii metalice, confectionate pe santier pentru aparate electrice</t>
  </si>
  <si>
    <t>_C.11</t>
  </si>
  <si>
    <t>Teava OL D=1", protectie cabluri</t>
  </si>
  <si>
    <t>_C.12</t>
  </si>
  <si>
    <t>Tub de protecţie SPD Ø 16mm</t>
  </si>
  <si>
    <t>_C.13</t>
  </si>
  <si>
    <t xml:space="preserve"> EC19A1 -    Presetupă Ø13,16</t>
  </si>
  <si>
    <t>_C.14</t>
  </si>
  <si>
    <t xml:space="preserve"> AtD16A -  Formare capete de cabluri &lt;10 fire</t>
  </si>
  <si>
    <t>_C.15</t>
  </si>
  <si>
    <t xml:space="preserve"> EI02G1 -   Etanşarea cablurilor la trecerea prin ţevi de protecţie</t>
  </si>
  <si>
    <t>_C.16</t>
  </si>
  <si>
    <t xml:space="preserve"> AtD19A -  Legarea conductoarelor la borne aparate</t>
  </si>
  <si>
    <t>_C.17</t>
  </si>
  <si>
    <t xml:space="preserve"> AtE01A -   Încercare cabluri de comandă şi semnalizare</t>
  </si>
  <si>
    <t>D</t>
  </si>
  <si>
    <t>MONTARE ECHIPAMENTE SCADA SI CALCULATOARE CAMERA DE COMANDA</t>
  </si>
  <si>
    <t>Montare si PIF Tablou Sistem SCADA (TSS) + Software programare pentru instrumentatie interconectare</t>
  </si>
  <si>
    <t>Montare si PIF calculator SCADA, monitoare + periferice</t>
  </si>
  <si>
    <t>Montare si PIF calculator TURBOGENERATOR, monitoare + periferice - AT0190-Remote HMI</t>
  </si>
  <si>
    <t>Montare si PIF Tablou Comunicatie TURBOGENERATOR EE0190-BOX RMD</t>
  </si>
  <si>
    <t>Montare si PIF imprimante retea</t>
  </si>
  <si>
    <t>Ansamblare si montare mobilier</t>
  </si>
  <si>
    <t>E.</t>
  </si>
  <si>
    <t>MONTARE TABLOURI AUTOMATIZARE</t>
  </si>
  <si>
    <t>_E.1.</t>
  </si>
  <si>
    <t>Montare si PIF Tablou automatizare Cazan recuperator</t>
  </si>
  <si>
    <t>_E.1.1</t>
  </si>
  <si>
    <t>MontareTablou automatizare Cazan recuperator</t>
  </si>
  <si>
    <t>_E.1.2</t>
  </si>
  <si>
    <t>_E.1.3</t>
  </si>
  <si>
    <t>_E.1.4</t>
  </si>
  <si>
    <t>_E.1.5</t>
  </si>
  <si>
    <t>_E.1.6</t>
  </si>
  <si>
    <t>Verificari circuite si PIF</t>
  </si>
  <si>
    <t>_E.2.</t>
  </si>
  <si>
    <t>Montare si PIF Tablou automatizare Compresor gaze naturale</t>
  </si>
  <si>
    <t>_E.2.1</t>
  </si>
  <si>
    <t>MontareTablou automatizare Compresor gaze naturale</t>
  </si>
  <si>
    <t>_E.2.2</t>
  </si>
  <si>
    <t>_E.2.3</t>
  </si>
  <si>
    <t>_E.2.4</t>
  </si>
  <si>
    <t>_E.2.5</t>
  </si>
  <si>
    <t>_E.2.6</t>
  </si>
  <si>
    <t>_E.3.</t>
  </si>
  <si>
    <t>Conexiuni si PIF Tablou automatizare Turbogenerator</t>
  </si>
  <si>
    <t>_E.3.1</t>
  </si>
  <si>
    <t>_E.3.2</t>
  </si>
  <si>
    <t>_E.3.3</t>
  </si>
  <si>
    <t>_E.3.4</t>
  </si>
  <si>
    <t>_E.3.5</t>
  </si>
  <si>
    <t>_E.4.</t>
  </si>
  <si>
    <t>Montare si PIF Tablou automatizare statie tratare apa</t>
  </si>
  <si>
    <t>_E.4.1</t>
  </si>
  <si>
    <t>MontareTablou automatizare Statie tratare apa</t>
  </si>
  <si>
    <t>_E.4.2</t>
  </si>
  <si>
    <t>_E.4.3</t>
  </si>
  <si>
    <t>_E.4.4</t>
  </si>
  <si>
    <t>_E.4.5</t>
  </si>
  <si>
    <t>_E.4.6</t>
  </si>
  <si>
    <t>_E.5.</t>
  </si>
  <si>
    <t>Montare si PIF Tablou automatizare Compresor aer</t>
  </si>
  <si>
    <t>_E.5.1</t>
  </si>
  <si>
    <t>MontareTablou automatizare Compresor aer</t>
  </si>
  <si>
    <t>_E.5.2</t>
  </si>
  <si>
    <t>_E.5.3</t>
  </si>
  <si>
    <t>_E.5.4</t>
  </si>
  <si>
    <t>_E.5.5</t>
  </si>
  <si>
    <t>_E.5.6</t>
  </si>
  <si>
    <t>Total instalatii electrice CURENTI TARI</t>
  </si>
  <si>
    <t>CONTOARE ENERGIE ELECTRICA - CELULE MEDIE TENSIUNE</t>
  </si>
  <si>
    <t>MONTARE CONTOARE</t>
  </si>
  <si>
    <t>PARAMETRIZARE SI CONEXIUNE RETEA MODBUS</t>
  </si>
  <si>
    <r>
      <rPr>
        <b/>
        <sz val="10"/>
        <rFont val="Calibri"/>
        <family val="2"/>
        <scheme val="minor"/>
      </rPr>
      <t xml:space="preserve"> AtA02D</t>
    </r>
    <r>
      <rPr>
        <sz val="10"/>
        <rFont val="Calibri"/>
        <family val="2"/>
        <scheme val="minor"/>
      </rPr>
      <t xml:space="preserve"> - MONTARE TRANSMITER DEBITMETRU</t>
    </r>
  </si>
  <si>
    <r>
      <rPr>
        <b/>
        <sz val="10"/>
        <rFont val="Calibri"/>
        <family val="2"/>
        <scheme val="minor"/>
      </rPr>
      <t xml:space="preserve"> AtB03E</t>
    </r>
    <r>
      <rPr>
        <sz val="10"/>
        <rFont val="Calibri"/>
        <family val="2"/>
        <scheme val="minor"/>
      </rPr>
      <t xml:space="preserve"> - MONTARE TRONSON DEBITMETRU</t>
    </r>
  </si>
  <si>
    <r>
      <rPr>
        <b/>
        <sz val="10"/>
        <rFont val="Calibri"/>
        <family val="2"/>
        <scheme val="minor"/>
      </rPr>
      <t xml:space="preserve"> AtE09A</t>
    </r>
    <r>
      <rPr>
        <sz val="10"/>
        <rFont val="Calibri"/>
        <family val="2"/>
        <scheme val="minor"/>
      </rPr>
      <t xml:space="preserve"> -  Încercarea şi verificarea aparatelor de măsură</t>
    </r>
  </si>
  <si>
    <r>
      <rPr>
        <b/>
        <sz val="10"/>
        <rFont val="Calibri"/>
        <family val="2"/>
        <scheme val="minor"/>
      </rPr>
      <t xml:space="preserve"> AtA02D</t>
    </r>
    <r>
      <rPr>
        <sz val="10"/>
        <rFont val="Calibri"/>
        <family val="2"/>
        <scheme val="minor"/>
      </rPr>
      <t xml:space="preserve"> - MONTARE CONTOR/CALCULATOR ENERGIE TERMICA</t>
    </r>
  </si>
  <si>
    <r>
      <rPr>
        <b/>
        <sz val="10"/>
        <rFont val="Calibri"/>
        <family val="2"/>
        <scheme val="minor"/>
      </rPr>
      <t xml:space="preserve"> AtE09A</t>
    </r>
    <r>
      <rPr>
        <sz val="10"/>
        <rFont val="Calibri"/>
        <family val="2"/>
        <scheme val="minor"/>
      </rPr>
      <t xml:space="preserve"> -  Încercarea şi verificarea aparatelor de măsură </t>
    </r>
  </si>
  <si>
    <r>
      <rPr>
        <b/>
        <sz val="10"/>
        <rFont val="Calibri"/>
        <family val="2"/>
        <scheme val="minor"/>
      </rPr>
      <t xml:space="preserve"> AtB03E</t>
    </r>
    <r>
      <rPr>
        <sz val="10"/>
        <rFont val="Calibri"/>
        <family val="2"/>
        <scheme val="minor"/>
      </rPr>
      <t xml:space="preserve"> - MONTARE TRADUCTOR TEMPERATURA - TERMOREZISTENTE GIGACALORIMETRU</t>
    </r>
  </si>
  <si>
    <r>
      <rPr>
        <b/>
        <sz val="10"/>
        <rFont val="Calibri"/>
        <family val="2"/>
        <scheme val="minor"/>
      </rPr>
      <t xml:space="preserve"> AtA02D</t>
    </r>
    <r>
      <rPr>
        <sz val="10"/>
        <rFont val="Calibri"/>
        <family val="2"/>
        <scheme val="minor"/>
      </rPr>
      <t xml:space="preserve"> - MONTARE DEBITMETRU</t>
    </r>
  </si>
  <si>
    <r>
      <rPr>
        <b/>
        <sz val="10"/>
        <rFont val="Calibri"/>
        <family val="2"/>
        <scheme val="minor"/>
      </rPr>
      <t xml:space="preserve"> AtA02D</t>
    </r>
    <r>
      <rPr>
        <sz val="10"/>
        <rFont val="Calibri"/>
        <family val="2"/>
        <scheme val="minor"/>
      </rPr>
      <t xml:space="preserve"> - MONTARE CONTOR/CALCULATOR DEBIT COMPENSAT</t>
    </r>
  </si>
  <si>
    <t>ASIMILAT      82</t>
  </si>
  <si>
    <t>ANS</t>
  </si>
  <si>
    <t>FILTRU COALESCENT CU PURJA AUTOMATA PT RETINERE ULEI LA INTRAREA IN TURBINA</t>
  </si>
  <si>
    <t xml:space="preserve">Instalatii electrice </t>
  </si>
  <si>
    <t>SEMNALIZARE SI DETECTIE INCENDIU</t>
  </si>
  <si>
    <t>Instalatii  curenti slabi, SCADA, automatizari</t>
  </si>
  <si>
    <t>Total instalatii Gaze Naturale</t>
  </si>
  <si>
    <t>Instalatii Gaze Naturale</t>
  </si>
  <si>
    <t>DEVIZ GENERAL</t>
  </si>
  <si>
    <t xml:space="preserve">ROBINET CU SEFERA ,PN40, AVIND DN=80MM, ANSI150, CU INCHID. ACT. ELECTRIC (ELECTROVENTIL)   </t>
  </si>
  <si>
    <t>Istalatii Curenti slabi si automatizari</t>
  </si>
  <si>
    <t>YC01 - PROCURARE TRADUCTOR TEMPERATURA</t>
  </si>
  <si>
    <t>YC01 - PROCURARE TRANSMITER DEBITMETRU</t>
  </si>
  <si>
    <t>YC01 - PROCURARE TRADUCTOR PRESIUNE</t>
  </si>
  <si>
    <t>YC01 - PROCURARE DEBITMETRU</t>
  </si>
  <si>
    <t>YC01 - PROCURARE CONTOR</t>
  </si>
  <si>
    <t>Tubulatura rectangulara evacuare aer din tabla zincata cu g=1,5mm, inclusiv suporta,j având :</t>
  </si>
  <si>
    <t>Piese speciale tubulatura rectangulara evacuare aer din tabla zincata inclusiv suportaj, cu g=1,5mm avand:</t>
  </si>
  <si>
    <t>Grup pompare format din 2 pompe  1A+1R, inclusiv vas de expansiune, tensiune 400V, 50 Hz, montaj interior, tablou forta si automatizare inclus, pompe cu convertizor, functionare dupa presiune, posibilitatea interblocarii cu senzori de nivel ca si protectie la lipsa apa; OPTIONAL:posibilitatea trasnsmisie date (minim date: stop, start, avarie) prin retea MODBUS sau PROFIBUS Q=10 mc/h H=50 mCA
- Inclusiv montaj</t>
  </si>
  <si>
    <t>Rezervor cilindric vertical izolat pentru apa demineralizata V=5 mc, echipat cu robinet cu plutiror, sorb aspiratie, preaplin, golire, senzori de nivel minim si maxim, rezistenta electrica protectie anti-inghet;
- Inclusiv montaj</t>
  </si>
  <si>
    <t>Sistem anti-icing filtru turbogenerator 
- Inclusiv montaj</t>
  </si>
  <si>
    <t>FORMULAR F3</t>
  </si>
  <si>
    <t>OBIECTIV</t>
  </si>
  <si>
    <t>Ambro- Conexiuni echipamente pentru Proiectul : "Cresterea eficienței energetice operaționale la SC AMBRO SA Suceava prin implementarea unei instalații de cogenerare de înalta eficiență”
Locatia: Suceava, Calera Unirii, Nr.24, Jud. Suceava</t>
  </si>
  <si>
    <t>Obiectul: Organizare de santier</t>
  </si>
  <si>
    <t>Devizul: Lucrari de organizare de santier</t>
  </si>
  <si>
    <t>1</t>
  </si>
  <si>
    <t>Montat imprejmuire organizare de santier</t>
  </si>
  <si>
    <t>Bransamente provizorii utilitati organizare de santier</t>
  </si>
  <si>
    <t>Demontare organizare de santier</t>
  </si>
  <si>
    <t>Container birou</t>
  </si>
  <si>
    <t>Container marfa</t>
  </si>
  <si>
    <t>CAPITOL IV</t>
  </si>
  <si>
    <t>Alte cheltuieli</t>
  </si>
  <si>
    <t>Organizare de şantier</t>
  </si>
  <si>
    <t>4.1.1. Lucrări de construcţii</t>
  </si>
  <si>
    <t>4.1.2. Cheltuieli conexe organizării de şantier</t>
  </si>
  <si>
    <t>Comisioane, cote, taxe</t>
  </si>
  <si>
    <t>Total instalatii electrice curenti Slabi SCADA si automatizari</t>
  </si>
  <si>
    <t>TOTAL CAPITOL IV</t>
  </si>
  <si>
    <t>CENTRALA COGENERARE</t>
  </si>
  <si>
    <t>INSTALATII CURETI SLABI - EXTERIOARE</t>
  </si>
  <si>
    <r>
      <t xml:space="preserve">Obiectiv:  </t>
    </r>
    <r>
      <rPr>
        <sz val="10"/>
        <color indexed="8"/>
        <rFont val="Calibri"/>
        <family val="2"/>
        <scheme val="minor"/>
      </rPr>
      <t>Ambro- Conexiuni echipamente pentru Proiectul : "Cresterea eficienței energetice operaționale la SC AMBRO SA Suceava prin implementarea unei instalații de cogenerare de înalta eficiență”
Locatia: Suceava, Calera Unirii, Nr.24, Jud. Suceava</t>
    </r>
  </si>
  <si>
    <t>Total valoare lucrari (exclusiv TVA):</t>
  </si>
  <si>
    <t>Cheltuieli diverse si neprevazute (exclusiv TVA), maxim 10%</t>
  </si>
  <si>
    <t xml:space="preserve">Total valoare (exclusiv TVA), inclusiv cheltuieli diverse si neprevazute </t>
  </si>
  <si>
    <t>Taxa pe valoarea adăugată</t>
  </si>
  <si>
    <t>Total valoare (inclusiv TVA):</t>
  </si>
  <si>
    <t>OFERTANT,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</si>
</sst>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l_e_i_-;\-* #,##0.00\ _l_e_i_-;_-* &quot;-&quot;??\ _l_e_i_-;_-@_-"/>
    <numFmt numFmtId="164" formatCode="_(* #,##0.00_);_(* \(#,##0.00\);_(* &quot;-&quot;??_);_(@_)"/>
    <numFmt numFmtId="165" formatCode="#,##0.000000"/>
    <numFmt numFmtId="166" formatCode="#,##0.00000"/>
    <numFmt numFmtId="167" formatCode="#,##0.00%;\ &quot; &quot;"/>
    <numFmt numFmtId="168" formatCode="#,##0.0000%;\ &quot; &quot;"/>
    <numFmt numFmtId="169" formatCode="#,##0.0000"/>
  </numFmts>
  <fonts count="31" x14ac:knownFonts="1">
    <font>
      <sz val="11"/>
      <color theme="1"/>
      <name val="Calibri"/>
      <family val="2"/>
      <scheme val="minor"/>
    </font>
    <font>
      <sz val="11"/>
      <color theme="1"/>
      <name val="Calibri"/>
      <family val="2"/>
      <scheme val="minor"/>
    </font>
    <font>
      <b/>
      <sz val="1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10"/>
      <name val="Calibri"/>
      <family val="2"/>
      <scheme val="minor"/>
    </font>
    <font>
      <b/>
      <sz val="11"/>
      <name val="Calibri"/>
      <family val="2"/>
      <scheme val="minor"/>
    </font>
    <font>
      <sz val="11"/>
      <name val="Calibri"/>
      <family val="2"/>
      <scheme val="minor"/>
    </font>
    <font>
      <sz val="10"/>
      <name val="Arial"/>
      <family val="2"/>
    </font>
    <font>
      <sz val="10"/>
      <name val="Arial"/>
      <family val="2"/>
      <charset val="238"/>
    </font>
    <font>
      <vertAlign val="superscript"/>
      <sz val="10"/>
      <name val="Calibri"/>
      <family val="2"/>
      <scheme val="minor"/>
    </font>
    <font>
      <sz val="12"/>
      <color theme="1"/>
      <name val="Arial Narrow"/>
      <family val="2"/>
    </font>
    <font>
      <b/>
      <sz val="12"/>
      <color theme="1"/>
      <name val="Arial Narrow"/>
      <family val="2"/>
    </font>
    <font>
      <b/>
      <i/>
      <sz val="12"/>
      <color theme="1"/>
      <name val="Arial Narrow"/>
      <family val="2"/>
    </font>
    <font>
      <i/>
      <sz val="12"/>
      <color theme="1"/>
      <name val="Arial Narrow"/>
      <family val="2"/>
    </font>
    <font>
      <b/>
      <i/>
      <sz val="18"/>
      <color theme="1"/>
      <name val="Lucida Handwriting"/>
      <family val="4"/>
    </font>
    <font>
      <sz val="11"/>
      <color theme="1"/>
      <name val="Calibri"/>
      <family val="2"/>
      <charset val="238"/>
      <scheme val="minor"/>
    </font>
    <font>
      <b/>
      <sz val="9"/>
      <color theme="1"/>
      <name val="Calibri"/>
      <family val="2"/>
      <charset val="238"/>
      <scheme val="minor"/>
    </font>
    <font>
      <sz val="9"/>
      <color theme="1"/>
      <name val="Calibri"/>
      <family val="2"/>
      <charset val="238"/>
      <scheme val="minor"/>
    </font>
    <font>
      <sz val="10"/>
      <color theme="1"/>
      <name val="Calibri"/>
      <family val="2"/>
      <charset val="238"/>
      <scheme val="minor"/>
    </font>
    <font>
      <sz val="8"/>
      <color theme="1"/>
      <name val="Calibri"/>
      <family val="2"/>
      <charset val="238"/>
      <scheme val="minor"/>
    </font>
    <font>
      <b/>
      <i/>
      <sz val="16"/>
      <color theme="1"/>
      <name val="Lucida Handwriting"/>
      <family val="4"/>
    </font>
    <font>
      <sz val="8"/>
      <color rgb="FFFFFFFF"/>
      <name val="Calibri"/>
      <family val="2"/>
      <charset val="238"/>
      <scheme val="minor"/>
    </font>
    <font>
      <sz val="10"/>
      <color indexed="8"/>
      <name val="Calibri"/>
      <family val="2"/>
      <scheme val="minor"/>
    </font>
    <font>
      <sz val="10"/>
      <color rgb="FFFFFFFF"/>
      <name val="Calibri"/>
      <family val="2"/>
      <scheme val="minor"/>
    </font>
    <font>
      <sz val="10"/>
      <name val="Calibri"/>
      <family val="2"/>
      <charset val="238"/>
      <scheme val="minor"/>
    </font>
    <font>
      <b/>
      <sz val="10"/>
      <name val="Calibri"/>
      <family val="2"/>
      <charset val="238"/>
      <scheme val="minor"/>
    </font>
    <font>
      <b/>
      <sz val="10"/>
      <color theme="1"/>
      <name val="Calibri"/>
      <family val="2"/>
      <charset val="238"/>
      <scheme val="minor"/>
    </font>
    <font>
      <b/>
      <u/>
      <sz val="1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7" tint="0.79998168889431442"/>
        <bgColor indexed="64"/>
      </patternFill>
    </fill>
  </fills>
  <borders count="85">
    <border>
      <left/>
      <right/>
      <top/>
      <bottom/>
      <diagonal/>
    </border>
    <border>
      <left/>
      <right style="medium">
        <color indexed="64"/>
      </right>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style="double">
        <color indexed="64"/>
      </left>
      <right style="medium">
        <color indexed="64"/>
      </right>
      <top/>
      <bottom/>
      <diagonal/>
    </border>
    <border>
      <left/>
      <right style="double">
        <color indexed="64"/>
      </right>
      <top/>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double">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n">
        <color indexed="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style="medium">
        <color indexed="64"/>
      </top>
      <bottom/>
      <diagonal/>
    </border>
  </borders>
  <cellStyleXfs count="24">
    <xf numFmtId="0" fontId="0" fillId="0" borderId="0"/>
    <xf numFmtId="0" fontId="10" fillId="0" borderId="0">
      <alignment vertical="top"/>
    </xf>
    <xf numFmtId="0" fontId="11" fillId="0" borderId="0"/>
    <xf numFmtId="0" fontId="10" fillId="0" borderId="0"/>
    <xf numFmtId="0" fontId="1" fillId="0" borderId="0"/>
    <xf numFmtId="49" fontId="17" fillId="0" borderId="0" applyFill="0" applyBorder="0" applyProtection="0">
      <alignment horizontal="left" vertical="center" wrapText="1"/>
    </xf>
    <xf numFmtId="0" fontId="18" fillId="0" borderId="0"/>
    <xf numFmtId="166" fontId="19" fillId="0" borderId="0" applyFill="0" applyBorder="0" applyProtection="0">
      <alignment vertical="center"/>
    </xf>
    <xf numFmtId="4" fontId="20" fillId="0" borderId="0" applyFill="0" applyBorder="0" applyProtection="0">
      <alignment vertical="center"/>
    </xf>
    <xf numFmtId="4" fontId="19" fillId="0" borderId="0" applyFill="0" applyBorder="0" applyProtection="0">
      <alignment horizontal="right" vertical="center"/>
    </xf>
    <xf numFmtId="49" fontId="21" fillId="0" borderId="0" applyFill="0" applyBorder="0" applyProtection="0">
      <alignment horizontal="left" vertical="center" wrapText="1"/>
    </xf>
    <xf numFmtId="49" fontId="19" fillId="0" borderId="0" applyFill="0" applyBorder="0" applyProtection="0">
      <alignment horizontal="center" vertical="center"/>
    </xf>
    <xf numFmtId="49" fontId="19" fillId="0" borderId="0" applyFill="0" applyBorder="0" applyProtection="0">
      <alignment horizontal="left" vertical="center" wrapText="1"/>
    </xf>
    <xf numFmtId="49" fontId="22" fillId="0" borderId="0" applyFill="0" applyBorder="0" applyProtection="0">
      <alignment horizontal="left" vertical="center"/>
    </xf>
    <xf numFmtId="49" fontId="23" fillId="0" borderId="0" applyFill="0" applyBorder="0" applyProtection="0">
      <alignment horizontal="center" vertical="center" wrapText="1"/>
    </xf>
    <xf numFmtId="167" fontId="24" fillId="0" borderId="0" applyFill="0" applyBorder="0" applyProtection="0">
      <alignment horizontal="right" vertical="center"/>
    </xf>
    <xf numFmtId="49" fontId="19" fillId="0" borderId="0" applyFill="0" applyBorder="0" applyProtection="0">
      <alignment horizontal="left" vertical="center" wrapText="1"/>
    </xf>
    <xf numFmtId="49" fontId="19" fillId="0" borderId="0" applyFill="0" applyBorder="0" applyProtection="0"/>
    <xf numFmtId="168" fontId="19" fillId="0" borderId="0" applyFill="0" applyBorder="0" applyProtection="0">
      <alignment horizontal="right"/>
    </xf>
    <xf numFmtId="0" fontId="1" fillId="0" borderId="0"/>
    <xf numFmtId="164" fontId="1"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1" fillId="0" borderId="0"/>
  </cellStyleXfs>
  <cellXfs count="854">
    <xf numFmtId="0" fontId="0" fillId="0" borderId="0" xfId="0"/>
    <xf numFmtId="0" fontId="2" fillId="0" borderId="0" xfId="0" applyNumberFormat="1" applyFont="1" applyFill="1" applyBorder="1" applyAlignment="1" applyProtection="1">
      <alignment horizontal="left" vertical="center"/>
    </xf>
    <xf numFmtId="4" fontId="2" fillId="2" borderId="21" xfId="0" applyNumberFormat="1" applyFont="1" applyFill="1" applyBorder="1" applyAlignment="1">
      <alignment horizontal="center" vertical="center" wrapText="1"/>
    </xf>
    <xf numFmtId="4" fontId="2" fillId="2" borderId="22" xfId="0" applyNumberFormat="1" applyFont="1" applyFill="1" applyBorder="1" applyAlignment="1">
      <alignment horizontal="center" vertical="center" wrapText="1"/>
    </xf>
    <xf numFmtId="0" fontId="0" fillId="0" borderId="0" xfId="0" applyFont="1"/>
    <xf numFmtId="0" fontId="3" fillId="0" borderId="0" xfId="0" applyFont="1" applyAlignment="1">
      <alignment wrapText="1"/>
    </xf>
    <xf numFmtId="0" fontId="3" fillId="0" borderId="0" xfId="0" applyFont="1" applyAlignment="1">
      <alignment horizontal="center" vertical="center" wrapText="1"/>
    </xf>
    <xf numFmtId="4" fontId="3" fillId="0" borderId="0" xfId="0" applyNumberFormat="1" applyFont="1" applyAlignment="1">
      <alignment horizontal="right" vertical="center" wrapText="1"/>
    </xf>
    <xf numFmtId="4" fontId="3" fillId="0" borderId="0" xfId="0" applyNumberFormat="1" applyFont="1" applyAlignment="1">
      <alignment horizontal="right" vertical="center"/>
    </xf>
    <xf numFmtId="0" fontId="3" fillId="0" borderId="0" xfId="0" applyFont="1"/>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wrapText="1"/>
    </xf>
    <xf numFmtId="49" fontId="3" fillId="0" borderId="0" xfId="0" applyNumberFormat="1" applyFont="1" applyAlignment="1">
      <alignment horizontal="left" vertical="center" wrapText="1"/>
    </xf>
    <xf numFmtId="0" fontId="3" fillId="0" borderId="0" xfId="0" applyFont="1" applyAlignment="1">
      <alignment horizontal="center" vertical="center"/>
    </xf>
    <xf numFmtId="49" fontId="3" fillId="0" borderId="0" xfId="0" applyNumberFormat="1" applyFont="1" applyBorder="1" applyAlignment="1">
      <alignment horizontal="left" vertical="center" wrapText="1"/>
    </xf>
    <xf numFmtId="0" fontId="3" fillId="0" borderId="0" xfId="0" applyFont="1" applyBorder="1" applyAlignment="1">
      <alignment horizontal="center" vertical="center" wrapText="1"/>
    </xf>
    <xf numFmtId="4" fontId="3" fillId="0" borderId="0" xfId="0" applyNumberFormat="1" applyFont="1" applyBorder="1" applyAlignment="1">
      <alignment horizontal="right" vertical="center" wrapText="1"/>
    </xf>
    <xf numFmtId="0" fontId="4" fillId="0" borderId="23" xfId="0" applyFont="1" applyBorder="1" applyAlignment="1">
      <alignment horizontal="center" vertical="center" wrapText="1"/>
    </xf>
    <xf numFmtId="49" fontId="4" fillId="0" borderId="23" xfId="0" applyNumberFormat="1" applyFont="1" applyBorder="1" applyAlignment="1">
      <alignment horizontal="left" vertical="center" wrapText="1"/>
    </xf>
    <xf numFmtId="4" fontId="4" fillId="0" borderId="23" xfId="0" applyNumberFormat="1" applyFont="1" applyBorder="1" applyAlignment="1">
      <alignment horizontal="right" vertical="center" wrapText="1"/>
    </xf>
    <xf numFmtId="4" fontId="3" fillId="0" borderId="23" xfId="0" applyNumberFormat="1" applyFont="1" applyBorder="1" applyAlignment="1">
      <alignment horizontal="right" vertical="center"/>
    </xf>
    <xf numFmtId="0" fontId="3" fillId="0" borderId="23" xfId="0" applyFont="1" applyBorder="1" applyAlignment="1">
      <alignment horizontal="center" vertical="center" wrapText="1"/>
    </xf>
    <xf numFmtId="49" fontId="3" fillId="0" borderId="23" xfId="0" applyNumberFormat="1" applyFont="1" applyBorder="1" applyAlignment="1">
      <alignment horizontal="left" vertical="center" wrapText="1"/>
    </xf>
    <xf numFmtId="4" fontId="3" fillId="0" borderId="23" xfId="0" applyNumberFormat="1" applyFont="1" applyBorder="1" applyAlignment="1">
      <alignment horizontal="right" vertical="center" wrapText="1"/>
    </xf>
    <xf numFmtId="0" fontId="4" fillId="0" borderId="23" xfId="0" applyFont="1" applyBorder="1" applyAlignment="1">
      <alignment horizontal="center" vertical="center"/>
    </xf>
    <xf numFmtId="4" fontId="4" fillId="0" borderId="23" xfId="0" applyNumberFormat="1" applyFont="1" applyBorder="1" applyAlignment="1">
      <alignment horizontal="right" vertical="center"/>
    </xf>
    <xf numFmtId="0" fontId="3" fillId="0" borderId="23" xfId="0" applyFont="1" applyBorder="1" applyAlignment="1">
      <alignment horizontal="center" vertical="center"/>
    </xf>
    <xf numFmtId="49" fontId="6" fillId="0" borderId="23" xfId="0" applyNumberFormat="1" applyFont="1" applyBorder="1" applyAlignment="1">
      <alignment horizontal="left" vertical="center" wrapText="1"/>
    </xf>
    <xf numFmtId="0" fontId="6" fillId="0" borderId="23" xfId="0" applyFont="1" applyBorder="1" applyAlignment="1">
      <alignment horizontal="center" vertical="center" wrapText="1"/>
    </xf>
    <xf numFmtId="4" fontId="6" fillId="0" borderId="23" xfId="0" applyNumberFormat="1" applyFont="1" applyBorder="1" applyAlignment="1">
      <alignment horizontal="righ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4" fontId="4" fillId="0" borderId="2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0" fillId="0" borderId="23" xfId="0" applyFont="1" applyBorder="1"/>
    <xf numFmtId="0" fontId="9" fillId="0" borderId="30" xfId="0" applyFont="1" applyBorder="1" applyAlignment="1">
      <alignment vertical="center"/>
    </xf>
    <xf numFmtId="0" fontId="2" fillId="0" borderId="0" xfId="1" applyFont="1" applyFill="1" applyAlignment="1" applyProtection="1">
      <alignment vertical="center" wrapText="1"/>
      <protection locked="0"/>
    </xf>
    <xf numFmtId="0" fontId="7" fillId="0" borderId="0" xfId="1" applyFont="1" applyFill="1" applyAlignment="1" applyProtection="1">
      <alignment horizontal="left" vertical="center" wrapText="1"/>
      <protection locked="0"/>
    </xf>
    <xf numFmtId="2" fontId="7" fillId="0" borderId="37" xfId="1" applyNumberFormat="1" applyFont="1" applyFill="1" applyBorder="1" applyAlignment="1" applyProtection="1">
      <alignment horizontal="left" vertical="center" wrapText="1"/>
      <protection locked="0"/>
    </xf>
    <xf numFmtId="2" fontId="2" fillId="0" borderId="0" xfId="1" applyNumberFormat="1" applyFont="1" applyFill="1" applyAlignment="1" applyProtection="1">
      <alignment horizontal="left" vertical="center" wrapText="1"/>
      <protection locked="0"/>
    </xf>
    <xf numFmtId="0" fontId="7" fillId="0" borderId="0" xfId="1" applyFont="1" applyFill="1" applyAlignment="1" applyProtection="1">
      <alignment vertical="center" wrapText="1"/>
      <protection locked="0"/>
    </xf>
    <xf numFmtId="0" fontId="7" fillId="0" borderId="0" xfId="1" applyFont="1" applyFill="1" applyBorder="1" applyAlignment="1" applyProtection="1">
      <alignment vertical="center" wrapText="1"/>
      <protection locked="0"/>
    </xf>
    <xf numFmtId="2" fontId="7" fillId="0" borderId="38" xfId="1" applyNumberFormat="1" applyFont="1" applyFill="1" applyBorder="1" applyAlignment="1" applyProtection="1">
      <alignment horizontal="left" vertical="center" wrapText="1"/>
      <protection locked="0"/>
    </xf>
    <xf numFmtId="0" fontId="7" fillId="0" borderId="0" xfId="2" applyFont="1" applyFill="1" applyAlignment="1" applyProtection="1">
      <alignment vertical="center" wrapText="1"/>
      <protection locked="0"/>
    </xf>
    <xf numFmtId="0" fontId="7" fillId="0" borderId="0" xfId="1" applyNumberFormat="1" applyFont="1" applyFill="1" applyBorder="1" applyAlignment="1" applyProtection="1">
      <alignment vertical="center" wrapText="1"/>
      <protection locked="0"/>
    </xf>
    <xf numFmtId="0" fontId="2" fillId="0" borderId="0" xfId="1" applyNumberFormat="1" applyFont="1" applyFill="1" applyBorder="1" applyAlignment="1" applyProtection="1">
      <alignment vertical="center" wrapText="1"/>
      <protection locked="0"/>
    </xf>
    <xf numFmtId="165" fontId="7" fillId="0" borderId="0" xfId="3" applyNumberFormat="1" applyFont="1" applyAlignment="1">
      <alignment horizontal="right" vertical="center" wrapText="1"/>
    </xf>
    <xf numFmtId="0" fontId="3" fillId="0" borderId="0" xfId="0" applyFont="1" applyAlignment="1">
      <alignment horizontal="left" vertical="center"/>
    </xf>
    <xf numFmtId="0" fontId="3" fillId="0" borderId="0" xfId="0" applyFont="1" applyAlignment="1">
      <alignment horizontal="center"/>
    </xf>
    <xf numFmtId="4" fontId="4" fillId="0" borderId="0" xfId="0" applyNumberFormat="1" applyFont="1" applyAlignment="1">
      <alignment horizontal="right" vertical="center"/>
    </xf>
    <xf numFmtId="4" fontId="3" fillId="0" borderId="37" xfId="0" applyNumberFormat="1" applyFont="1" applyBorder="1" applyAlignment="1">
      <alignment horizontal="right" vertical="center" wrapText="1"/>
    </xf>
    <xf numFmtId="0" fontId="4" fillId="0" borderId="29" xfId="0" applyFont="1" applyBorder="1" applyAlignment="1">
      <alignment horizontal="center" vertical="center" wrapText="1"/>
    </xf>
    <xf numFmtId="49" fontId="4" fillId="0" borderId="33" xfId="0" applyNumberFormat="1" applyFont="1" applyBorder="1" applyAlignment="1">
      <alignment horizontal="left" vertical="center" wrapText="1"/>
    </xf>
    <xf numFmtId="0" fontId="4" fillId="0" borderId="33" xfId="0" applyFont="1" applyBorder="1" applyAlignment="1">
      <alignment horizontal="center" vertical="center" wrapText="1"/>
    </xf>
    <xf numFmtId="4" fontId="4" fillId="0" borderId="33" xfId="0" applyNumberFormat="1" applyFont="1" applyBorder="1" applyAlignment="1">
      <alignment horizontal="right" vertical="center" wrapText="1"/>
    </xf>
    <xf numFmtId="4" fontId="3" fillId="0" borderId="33" xfId="0" applyNumberFormat="1" applyFont="1" applyBorder="1" applyAlignment="1">
      <alignment horizontal="right" vertical="center"/>
    </xf>
    <xf numFmtId="4" fontId="3" fillId="0" borderId="34" xfId="0" applyNumberFormat="1" applyFont="1" applyBorder="1" applyAlignment="1">
      <alignment horizontal="right" vertical="center"/>
    </xf>
    <xf numFmtId="0" fontId="3" fillId="0" borderId="30" xfId="0" applyFont="1" applyBorder="1" applyAlignment="1">
      <alignment horizontal="center" vertical="center" wrapText="1"/>
    </xf>
    <xf numFmtId="4" fontId="3" fillId="0" borderId="32" xfId="0" applyNumberFormat="1" applyFont="1" applyBorder="1" applyAlignment="1">
      <alignment horizontal="right" vertical="center"/>
    </xf>
    <xf numFmtId="0" fontId="4" fillId="0" borderId="30" xfId="0" applyFont="1" applyBorder="1" applyAlignment="1">
      <alignment horizontal="center" vertical="center"/>
    </xf>
    <xf numFmtId="0" fontId="3" fillId="0" borderId="30" xfId="0" applyFont="1" applyBorder="1" applyAlignment="1">
      <alignment horizontal="center" vertical="center"/>
    </xf>
    <xf numFmtId="0" fontId="4" fillId="0" borderId="30" xfId="0" applyFont="1" applyBorder="1" applyAlignment="1">
      <alignment horizontal="center" vertical="center" wrapText="1"/>
    </xf>
    <xf numFmtId="0" fontId="5" fillId="0" borderId="30"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31" xfId="0" applyFont="1" applyBorder="1" applyAlignment="1">
      <alignment horizontal="center" vertical="center" wrapText="1"/>
    </xf>
    <xf numFmtId="49" fontId="3" fillId="0" borderId="35" xfId="0" applyNumberFormat="1" applyFont="1" applyBorder="1" applyAlignment="1">
      <alignment horizontal="left" vertical="center" wrapText="1"/>
    </xf>
    <xf numFmtId="0" fontId="3" fillId="0" borderId="35" xfId="0" applyFont="1" applyBorder="1" applyAlignment="1">
      <alignment horizontal="center" vertical="center" wrapText="1"/>
    </xf>
    <xf numFmtId="4" fontId="3" fillId="0" borderId="35" xfId="0" applyNumberFormat="1" applyFont="1" applyBorder="1" applyAlignment="1">
      <alignment horizontal="right" vertical="center" wrapText="1"/>
    </xf>
    <xf numFmtId="4" fontId="3" fillId="0" borderId="35" xfId="0" applyNumberFormat="1" applyFont="1" applyBorder="1" applyAlignment="1">
      <alignment horizontal="right" vertical="center"/>
    </xf>
    <xf numFmtId="4" fontId="3" fillId="0" borderId="36" xfId="0" applyNumberFormat="1" applyFont="1" applyBorder="1" applyAlignment="1">
      <alignment horizontal="right" vertical="center"/>
    </xf>
    <xf numFmtId="0" fontId="4" fillId="0" borderId="0" xfId="0" applyFont="1"/>
    <xf numFmtId="0" fontId="3" fillId="0" borderId="23" xfId="0" applyFont="1" applyBorder="1"/>
    <xf numFmtId="0" fontId="3" fillId="0" borderId="35" xfId="0" applyFont="1" applyBorder="1"/>
    <xf numFmtId="0" fontId="4"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3" xfId="0" applyFont="1" applyBorder="1"/>
    <xf numFmtId="0" fontId="3" fillId="0" borderId="23" xfId="0" applyFont="1" applyBorder="1" applyAlignment="1">
      <alignment horizontal="center"/>
    </xf>
    <xf numFmtId="0" fontId="3" fillId="0" borderId="0" xfId="0" applyFont="1" applyBorder="1"/>
    <xf numFmtId="0" fontId="3" fillId="0" borderId="29" xfId="0" applyFont="1" applyBorder="1" applyAlignment="1">
      <alignment horizontal="center"/>
    </xf>
    <xf numFmtId="0" fontId="5" fillId="0" borderId="33" xfId="0" applyFont="1" applyBorder="1"/>
    <xf numFmtId="0" fontId="3" fillId="0" borderId="33" xfId="0" applyFont="1" applyBorder="1"/>
    <xf numFmtId="0" fontId="3" fillId="0" borderId="27" xfId="0" applyFont="1" applyBorder="1"/>
    <xf numFmtId="0" fontId="3" fillId="0" borderId="28" xfId="0" applyFont="1" applyBorder="1"/>
    <xf numFmtId="0" fontId="3" fillId="0" borderId="30" xfId="0" applyFont="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0" fontId="3" fillId="0" borderId="35" xfId="0" applyFont="1" applyBorder="1" applyAlignment="1">
      <alignment horizontal="center"/>
    </xf>
    <xf numFmtId="0" fontId="3" fillId="0" borderId="0" xfId="0" applyFont="1" applyBorder="1" applyAlignment="1">
      <alignment horizontal="right" vertical="center" wrapText="1"/>
    </xf>
    <xf numFmtId="0" fontId="4" fillId="0" borderId="0" xfId="0" applyFont="1" applyAlignment="1">
      <alignment horizontal="center" vertical="center"/>
    </xf>
    <xf numFmtId="0" fontId="3" fillId="0" borderId="30" xfId="0" applyFont="1" applyBorder="1"/>
    <xf numFmtId="0" fontId="3" fillId="0" borderId="0" xfId="0" applyFont="1" applyAlignment="1">
      <alignment vertical="top"/>
    </xf>
    <xf numFmtId="0" fontId="4" fillId="0" borderId="0" xfId="0" applyFont="1" applyAlignment="1">
      <alignment vertical="center"/>
    </xf>
    <xf numFmtId="4" fontId="3" fillId="0" borderId="0" xfId="0" applyNumberFormat="1" applyFont="1"/>
    <xf numFmtId="0" fontId="3" fillId="0" borderId="39" xfId="0" applyFont="1" applyBorder="1"/>
    <xf numFmtId="0" fontId="3" fillId="0" borderId="23" xfId="0" applyFont="1" applyBorder="1" applyAlignment="1">
      <alignment horizontal="left" vertical="top" wrapText="1"/>
    </xf>
    <xf numFmtId="0" fontId="3" fillId="0" borderId="23" xfId="0" applyFont="1" applyBorder="1" applyAlignment="1">
      <alignment horizontal="left" vertical="top"/>
    </xf>
    <xf numFmtId="0" fontId="7" fillId="0" borderId="23" xfId="0" applyFont="1" applyBorder="1" applyAlignment="1">
      <alignment horizontal="left" vertical="top" wrapText="1"/>
    </xf>
    <xf numFmtId="0" fontId="7" fillId="0" borderId="23" xfId="0" applyFont="1" applyBorder="1" applyAlignment="1">
      <alignment horizontal="justify" vertical="top" wrapText="1"/>
    </xf>
    <xf numFmtId="0" fontId="3" fillId="0" borderId="48" xfId="0" applyFont="1" applyBorder="1" applyAlignment="1">
      <alignment horizontal="left" vertical="top"/>
    </xf>
    <xf numFmtId="0" fontId="3" fillId="0" borderId="48" xfId="0" applyFont="1" applyBorder="1" applyAlignment="1">
      <alignment horizontal="justify" vertical="top" wrapText="1"/>
    </xf>
    <xf numFmtId="0" fontId="3" fillId="0" borderId="48" xfId="0" applyFont="1" applyBorder="1" applyAlignment="1">
      <alignment horizontal="justify" vertical="top"/>
    </xf>
    <xf numFmtId="0" fontId="3" fillId="0" borderId="48" xfId="0" applyFont="1" applyBorder="1" applyAlignment="1">
      <alignment horizontal="justify" vertical="center" wrapText="1"/>
    </xf>
    <xf numFmtId="0" fontId="3" fillId="0" borderId="48" xfId="0" applyFont="1" applyBorder="1" applyAlignment="1">
      <alignment horizontal="left" vertical="center"/>
    </xf>
    <xf numFmtId="0" fontId="3" fillId="0" borderId="24" xfId="0" applyFont="1" applyBorder="1" applyAlignment="1">
      <alignment horizontal="justify" vertical="top" wrapText="1"/>
    </xf>
    <xf numFmtId="0" fontId="3" fillId="0" borderId="49" xfId="0" applyFont="1" applyBorder="1" applyAlignment="1">
      <alignment horizontal="left" vertical="top"/>
    </xf>
    <xf numFmtId="0" fontId="7" fillId="0" borderId="48" xfId="0" applyFont="1" applyBorder="1" applyAlignment="1">
      <alignment horizontal="left" vertical="top"/>
    </xf>
    <xf numFmtId="0" fontId="7" fillId="0" borderId="48" xfId="0" applyFont="1" applyBorder="1" applyAlignment="1">
      <alignment horizontal="justify" vertical="center"/>
    </xf>
    <xf numFmtId="0" fontId="7" fillId="0" borderId="48" xfId="0" applyFont="1" applyBorder="1" applyAlignment="1">
      <alignment horizontal="justify" vertical="top"/>
    </xf>
    <xf numFmtId="0" fontId="3" fillId="0" borderId="49" xfId="0" applyFont="1" applyBorder="1" applyAlignment="1">
      <alignment horizontal="justify" vertical="top" wrapText="1"/>
    </xf>
    <xf numFmtId="0" fontId="3" fillId="0" borderId="49" xfId="0" applyFont="1" applyBorder="1" applyAlignment="1">
      <alignment horizontal="justify" vertical="top"/>
    </xf>
    <xf numFmtId="0" fontId="3" fillId="0" borderId="49" xfId="0" applyFont="1" applyBorder="1" applyAlignment="1">
      <alignment horizontal="justify" vertical="center"/>
    </xf>
    <xf numFmtId="0" fontId="3" fillId="0" borderId="49" xfId="0" applyFont="1" applyBorder="1" applyAlignment="1">
      <alignment horizontal="justify" vertical="center" wrapText="1"/>
    </xf>
    <xf numFmtId="0" fontId="3" fillId="0" borderId="49" xfId="0" applyFont="1" applyBorder="1" applyAlignment="1">
      <alignment horizontal="left" vertical="center"/>
    </xf>
    <xf numFmtId="0" fontId="7" fillId="0" borderId="49" xfId="0" applyFont="1" applyBorder="1" applyAlignment="1">
      <alignment horizontal="justify" vertical="top"/>
    </xf>
    <xf numFmtId="0" fontId="7" fillId="0" borderId="49" xfId="0" applyFont="1" applyBorder="1" applyAlignment="1">
      <alignment horizontal="justify" vertical="center"/>
    </xf>
    <xf numFmtId="0" fontId="7" fillId="0" borderId="49" xfId="0" applyFont="1" applyBorder="1" applyAlignment="1">
      <alignment horizontal="justify" vertical="top" wrapText="1"/>
    </xf>
    <xf numFmtId="0" fontId="7" fillId="0" borderId="50" xfId="0" applyFont="1" applyBorder="1" applyAlignment="1">
      <alignment horizontal="left" vertical="top" wrapText="1"/>
    </xf>
    <xf numFmtId="0" fontId="7" fillId="0" borderId="24" xfId="0" applyFont="1" applyBorder="1" applyAlignment="1">
      <alignment horizontal="left" vertical="top" wrapText="1"/>
    </xf>
    <xf numFmtId="49" fontId="3" fillId="0" borderId="23" xfId="0" applyNumberFormat="1" applyFont="1" applyBorder="1" applyAlignment="1">
      <alignment horizontal="left" vertical="center"/>
    </xf>
    <xf numFmtId="0" fontId="7" fillId="0" borderId="21" xfId="1" applyFont="1" applyFill="1" applyBorder="1" applyAlignment="1">
      <alignment horizontal="left" vertical="center"/>
    </xf>
    <xf numFmtId="0" fontId="2" fillId="0" borderId="30" xfId="1" applyFont="1" applyFill="1" applyBorder="1" applyAlignment="1">
      <alignment vertical="center"/>
    </xf>
    <xf numFmtId="0" fontId="2" fillId="0" borderId="24" xfId="1" applyFont="1" applyFill="1" applyBorder="1" applyAlignment="1">
      <alignment vertical="center" wrapText="1"/>
    </xf>
    <xf numFmtId="0" fontId="2" fillId="0" borderId="39" xfId="1" applyFont="1" applyFill="1" applyBorder="1" applyAlignment="1">
      <alignment vertical="center" wrapText="1"/>
    </xf>
    <xf numFmtId="0" fontId="7" fillId="0" borderId="46" xfId="1" applyFont="1" applyFill="1" applyBorder="1" applyAlignment="1">
      <alignment horizontal="left" vertical="center"/>
    </xf>
    <xf numFmtId="0" fontId="2" fillId="0" borderId="21" xfId="1" applyFont="1" applyFill="1" applyBorder="1" applyAlignment="1">
      <alignment horizontal="left" vertical="center"/>
    </xf>
    <xf numFmtId="3" fontId="2" fillId="0" borderId="45" xfId="1" applyNumberFormat="1" applyFont="1" applyFill="1" applyBorder="1" applyAlignment="1">
      <alignment horizontal="center" vertical="center" wrapText="1"/>
    </xf>
    <xf numFmtId="3" fontId="2" fillId="0" borderId="46" xfId="1" applyNumberFormat="1" applyFont="1" applyFill="1" applyBorder="1" applyAlignment="1">
      <alignment horizontal="center" vertical="center" wrapText="1"/>
    </xf>
    <xf numFmtId="3" fontId="2" fillId="0" borderId="47" xfId="1" applyNumberFormat="1" applyFont="1" applyFill="1" applyBorder="1" applyAlignment="1">
      <alignment horizontal="center" vertical="center" wrapText="1"/>
    </xf>
    <xf numFmtId="0" fontId="3" fillId="0" borderId="25" xfId="0" applyFont="1" applyBorder="1"/>
    <xf numFmtId="0" fontId="4" fillId="0" borderId="24" xfId="0" applyFont="1" applyBorder="1"/>
    <xf numFmtId="4" fontId="3" fillId="0" borderId="32" xfId="0" applyNumberFormat="1" applyFont="1" applyBorder="1"/>
    <xf numFmtId="0" fontId="3" fillId="0" borderId="41" xfId="0" applyFont="1" applyBorder="1"/>
    <xf numFmtId="0" fontId="3" fillId="0" borderId="42" xfId="0" applyFont="1" applyBorder="1"/>
    <xf numFmtId="4" fontId="3" fillId="0" borderId="43" xfId="0" applyNumberFormat="1" applyFont="1" applyBorder="1"/>
    <xf numFmtId="4" fontId="4" fillId="0" borderId="22" xfId="0" applyNumberFormat="1" applyFont="1" applyBorder="1"/>
    <xf numFmtId="0" fontId="4" fillId="0" borderId="24" xfId="0" applyFont="1" applyBorder="1" applyAlignment="1">
      <alignment wrapText="1"/>
    </xf>
    <xf numFmtId="0" fontId="3" fillId="0" borderId="26" xfId="0" applyFont="1" applyBorder="1"/>
    <xf numFmtId="3" fontId="2" fillId="3" borderId="25" xfId="1" applyNumberFormat="1" applyFont="1" applyFill="1" applyBorder="1" applyAlignment="1">
      <alignment horizontal="center" vertical="center" wrapText="1"/>
    </xf>
    <xf numFmtId="3" fontId="2" fillId="3" borderId="51" xfId="1" applyNumberFormat="1"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3" fillId="0" borderId="52" xfId="0" applyFont="1" applyBorder="1"/>
    <xf numFmtId="0" fontId="4" fillId="0" borderId="48" xfId="0" applyFont="1" applyBorder="1" applyAlignment="1">
      <alignment wrapText="1"/>
    </xf>
    <xf numFmtId="0" fontId="2" fillId="0" borderId="48" xfId="1" applyFont="1" applyFill="1" applyBorder="1" applyAlignment="1">
      <alignment vertical="center" wrapText="1"/>
    </xf>
    <xf numFmtId="4" fontId="2" fillId="3" borderId="22" xfId="1" applyNumberFormat="1" applyFont="1" applyFill="1" applyBorder="1" applyAlignment="1">
      <alignment horizontal="center" vertical="center" wrapText="1"/>
    </xf>
    <xf numFmtId="4" fontId="4" fillId="0" borderId="40" xfId="0" applyNumberFormat="1" applyFont="1" applyBorder="1"/>
    <xf numFmtId="4" fontId="3" fillId="0" borderId="40" xfId="0" applyNumberFormat="1" applyFont="1" applyBorder="1"/>
    <xf numFmtId="4" fontId="3" fillId="0" borderId="53" xfId="0" applyNumberFormat="1" applyFont="1" applyBorder="1"/>
    <xf numFmtId="4" fontId="4" fillId="0" borderId="47" xfId="0" applyNumberFormat="1" applyFont="1" applyBorder="1"/>
    <xf numFmtId="0" fontId="3" fillId="0" borderId="23" xfId="0" applyFont="1" applyFill="1" applyBorder="1"/>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6" xfId="0" applyFont="1" applyBorder="1" applyAlignment="1">
      <alignment horizontal="center" vertical="center" wrapText="1"/>
    </xf>
    <xf numFmtId="0" fontId="13" fillId="0" borderId="17" xfId="0" applyFont="1" applyBorder="1" applyAlignment="1">
      <alignment vertical="top" wrapText="1"/>
    </xf>
    <xf numFmtId="0" fontId="13" fillId="0" borderId="7" xfId="0" applyFont="1" applyBorder="1" applyAlignment="1">
      <alignment vertical="top" wrapText="1"/>
    </xf>
    <xf numFmtId="0" fontId="14" fillId="0" borderId="12" xfId="0" applyFont="1" applyBorder="1" applyAlignment="1">
      <alignment horizontal="center" vertical="center" wrapText="1"/>
    </xf>
    <xf numFmtId="0" fontId="13" fillId="0" borderId="18" xfId="0" applyFont="1" applyBorder="1" applyAlignment="1">
      <alignment vertical="top" wrapText="1"/>
    </xf>
    <xf numFmtId="0" fontId="13" fillId="0" borderId="13" xfId="0" applyFont="1" applyBorder="1" applyAlignment="1">
      <alignment vertical="top" wrapText="1"/>
    </xf>
    <xf numFmtId="0" fontId="13" fillId="0" borderId="19" xfId="0" applyFont="1" applyBorder="1" applyAlignment="1">
      <alignment vertical="top" wrapText="1"/>
    </xf>
    <xf numFmtId="0" fontId="13" fillId="0" borderId="8" xfId="0" applyFont="1" applyBorder="1" applyAlignment="1">
      <alignment vertical="top" wrapText="1"/>
    </xf>
    <xf numFmtId="0" fontId="13" fillId="0" borderId="17" xfId="0" applyFont="1" applyBorder="1" applyAlignment="1">
      <alignment vertical="center" wrapText="1"/>
    </xf>
    <xf numFmtId="0" fontId="13" fillId="0" borderId="7" xfId="0" applyFont="1" applyBorder="1" applyAlignment="1">
      <alignment vertical="center" wrapText="1"/>
    </xf>
    <xf numFmtId="0" fontId="13" fillId="0" borderId="18" xfId="0" applyFont="1" applyBorder="1" applyAlignment="1">
      <alignment vertical="center" wrapText="1"/>
    </xf>
    <xf numFmtId="0" fontId="13" fillId="0" borderId="13" xfId="0" applyFont="1" applyBorder="1" applyAlignment="1">
      <alignment vertical="center" wrapText="1"/>
    </xf>
    <xf numFmtId="0" fontId="13" fillId="0" borderId="19" xfId="0" applyFont="1" applyBorder="1" applyAlignment="1">
      <alignment vertical="center" wrapText="1"/>
    </xf>
    <xf numFmtId="0" fontId="13" fillId="0" borderId="8" xfId="0" applyFont="1" applyBorder="1" applyAlignment="1">
      <alignment vertical="center" wrapText="1"/>
    </xf>
    <xf numFmtId="0" fontId="13" fillId="0" borderId="20" xfId="0" applyFont="1" applyBorder="1" applyAlignment="1">
      <alignment vertical="center" wrapText="1"/>
    </xf>
    <xf numFmtId="0" fontId="13" fillId="0" borderId="6" xfId="0" applyFont="1" applyBorder="1" applyAlignment="1">
      <alignment vertical="center" wrapText="1"/>
    </xf>
    <xf numFmtId="0" fontId="3" fillId="0" borderId="55" xfId="0" applyFont="1" applyBorder="1"/>
    <xf numFmtId="0" fontId="7" fillId="0" borderId="56" xfId="1" applyFont="1" applyFill="1" applyBorder="1" applyAlignment="1">
      <alignment horizontal="left" vertical="center"/>
    </xf>
    <xf numFmtId="4" fontId="4" fillId="0" borderId="57" xfId="0" applyNumberFormat="1" applyFont="1" applyBorder="1"/>
    <xf numFmtId="0" fontId="4" fillId="0" borderId="29" xfId="0" applyFont="1" applyBorder="1"/>
    <xf numFmtId="0" fontId="4" fillId="0" borderId="33" xfId="0" applyFont="1" applyBorder="1"/>
    <xf numFmtId="4" fontId="4" fillId="0" borderId="34" xfId="0" applyNumberFormat="1" applyFont="1" applyBorder="1"/>
    <xf numFmtId="0" fontId="3" fillId="0" borderId="48" xfId="0" applyFont="1" applyBorder="1"/>
    <xf numFmtId="0" fontId="3" fillId="0" borderId="45" xfId="0" applyFont="1" applyBorder="1"/>
    <xf numFmtId="0" fontId="7" fillId="0" borderId="46" xfId="1" applyFont="1" applyFill="1" applyBorder="1" applyAlignment="1">
      <alignment vertical="center"/>
    </xf>
    <xf numFmtId="0" fontId="2" fillId="0" borderId="46" xfId="1" applyFont="1" applyFill="1" applyBorder="1" applyAlignment="1">
      <alignment vertical="center"/>
    </xf>
    <xf numFmtId="4" fontId="2" fillId="0" borderId="47" xfId="1" applyNumberFormat="1" applyFont="1" applyFill="1" applyBorder="1" applyAlignment="1">
      <alignment horizontal="center" vertical="center" wrapText="1"/>
    </xf>
    <xf numFmtId="4" fontId="7" fillId="0" borderId="23" xfId="0" applyNumberFormat="1" applyFont="1" applyBorder="1" applyAlignment="1">
      <alignment vertical="center"/>
    </xf>
    <xf numFmtId="4" fontId="7" fillId="0" borderId="32" xfId="0" applyNumberFormat="1" applyFont="1" applyBorder="1" applyAlignment="1">
      <alignment vertical="center"/>
    </xf>
    <xf numFmtId="4" fontId="7" fillId="0" borderId="33" xfId="0" applyNumberFormat="1" applyFont="1" applyBorder="1" applyAlignment="1">
      <alignment vertical="center"/>
    </xf>
    <xf numFmtId="4" fontId="7" fillId="0" borderId="34" xfId="0" applyNumberFormat="1" applyFont="1" applyBorder="1" applyAlignment="1">
      <alignment vertical="center"/>
    </xf>
    <xf numFmtId="4" fontId="7" fillId="0" borderId="35" xfId="0" applyNumberFormat="1" applyFont="1" applyBorder="1" applyAlignment="1">
      <alignment vertical="center"/>
    </xf>
    <xf numFmtId="4" fontId="7" fillId="0" borderId="36" xfId="0" applyNumberFormat="1" applyFont="1" applyBorder="1" applyAlignment="1">
      <alignment vertical="center"/>
    </xf>
    <xf numFmtId="0" fontId="29" fillId="0" borderId="0" xfId="0" applyFont="1"/>
    <xf numFmtId="49" fontId="3" fillId="2" borderId="23" xfId="0" applyNumberFormat="1" applyFont="1" applyFill="1" applyBorder="1" applyAlignment="1">
      <alignment horizontal="left" vertical="center" wrapText="1"/>
    </xf>
    <xf numFmtId="4" fontId="7" fillId="0" borderId="0" xfId="1" applyNumberFormat="1" applyFont="1" applyFill="1" applyBorder="1" applyAlignment="1" applyProtection="1">
      <alignment horizontal="right" vertical="center"/>
      <protection locked="0"/>
    </xf>
    <xf numFmtId="4" fontId="7" fillId="0" borderId="0" xfId="1" applyNumberFormat="1" applyFont="1" applyFill="1" applyAlignment="1" applyProtection="1">
      <alignment horizontal="right" vertical="center"/>
      <protection locked="0"/>
    </xf>
    <xf numFmtId="4" fontId="7" fillId="0" borderId="38" xfId="1" applyNumberFormat="1" applyFont="1" applyFill="1" applyBorder="1" applyAlignment="1" applyProtection="1">
      <alignment horizontal="right" vertical="center"/>
      <protection locked="0"/>
    </xf>
    <xf numFmtId="4" fontId="2" fillId="0" borderId="0" xfId="1" applyNumberFormat="1" applyFont="1" applyFill="1" applyAlignment="1" applyProtection="1">
      <alignment horizontal="right" vertical="center"/>
      <protection locked="0"/>
    </xf>
    <xf numFmtId="0" fontId="3" fillId="0" borderId="0" xfId="0" applyFont="1" applyAlignment="1">
      <alignment horizontal="right" vertical="center"/>
    </xf>
    <xf numFmtId="4" fontId="3" fillId="0" borderId="23" xfId="0" applyNumberFormat="1" applyFont="1" applyBorder="1"/>
    <xf numFmtId="4" fontId="3" fillId="0" borderId="0" xfId="0" applyNumberFormat="1" applyFont="1" applyBorder="1"/>
    <xf numFmtId="4" fontId="3" fillId="0" borderId="35" xfId="0" applyNumberFormat="1" applyFont="1" applyBorder="1"/>
    <xf numFmtId="0" fontId="7" fillId="0" borderId="29" xfId="19" applyFont="1" applyBorder="1" applyAlignment="1">
      <alignment horizontal="center" vertical="center"/>
    </xf>
    <xf numFmtId="0" fontId="7" fillId="0" borderId="33" xfId="19" applyFont="1" applyBorder="1" applyAlignment="1">
      <alignment vertical="center" wrapText="1"/>
    </xf>
    <xf numFmtId="0" fontId="7" fillId="0" borderId="33" xfId="19" applyFont="1" applyBorder="1" applyAlignment="1">
      <alignment horizontal="center" vertical="center"/>
    </xf>
    <xf numFmtId="4" fontId="7" fillId="0" borderId="33" xfId="19" applyNumberFormat="1" applyFont="1" applyBorder="1" applyAlignment="1">
      <alignment vertical="center"/>
    </xf>
    <xf numFmtId="0" fontId="7" fillId="0" borderId="30" xfId="19" applyFont="1" applyBorder="1" applyAlignment="1">
      <alignment horizontal="center" vertical="center"/>
    </xf>
    <xf numFmtId="0" fontId="7" fillId="0" borderId="23" xfId="19" applyFont="1" applyBorder="1" applyAlignment="1">
      <alignment vertical="center" wrapText="1"/>
    </xf>
    <xf numFmtId="0" fontId="7" fillId="0" borderId="23" xfId="19" applyFont="1" applyBorder="1" applyAlignment="1">
      <alignment horizontal="center" vertical="center"/>
    </xf>
    <xf numFmtId="4" fontId="7" fillId="0" borderId="23" xfId="19" applyNumberFormat="1" applyFont="1" applyBorder="1" applyAlignment="1">
      <alignment vertical="center"/>
    </xf>
    <xf numFmtId="0" fontId="3" fillId="0" borderId="30" xfId="0" applyFont="1" applyBorder="1" applyAlignment="1">
      <alignment horizontal="center" vertical="top"/>
    </xf>
    <xf numFmtId="0" fontId="3" fillId="0" borderId="31" xfId="0" applyFont="1" applyBorder="1" applyAlignment="1">
      <alignment horizontal="center" vertical="top"/>
    </xf>
    <xf numFmtId="0" fontId="7" fillId="0" borderId="35" xfId="0" applyFont="1" applyBorder="1" applyAlignment="1">
      <alignment horizontal="left" vertical="top" wrapText="1"/>
    </xf>
    <xf numFmtId="0" fontId="4" fillId="0" borderId="45" xfId="0"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xf>
    <xf numFmtId="0" fontId="3" fillId="0" borderId="39" xfId="0" applyFont="1" applyBorder="1" applyAlignment="1">
      <alignment horizontal="center" vertical="top"/>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top"/>
    </xf>
    <xf numFmtId="0" fontId="29" fillId="0" borderId="25"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top"/>
    </xf>
    <xf numFmtId="0" fontId="29" fillId="0" borderId="0" xfId="0" applyFont="1" applyAlignment="1">
      <alignment horizontal="center"/>
    </xf>
    <xf numFmtId="0" fontId="3" fillId="0" borderId="31" xfId="0" applyFont="1" applyBorder="1" applyAlignment="1">
      <alignment horizontal="center" vertical="center"/>
    </xf>
    <xf numFmtId="0" fontId="7" fillId="0" borderId="35" xfId="0" applyFont="1" applyBorder="1" applyAlignment="1">
      <alignment horizontal="justify" vertical="top" wrapText="1"/>
    </xf>
    <xf numFmtId="0" fontId="4" fillId="0" borderId="46" xfId="0" applyFont="1" applyBorder="1" applyAlignment="1">
      <alignment horizontal="center" vertical="top" wrapText="1"/>
    </xf>
    <xf numFmtId="0" fontId="7" fillId="0" borderId="24" xfId="0" applyFont="1" applyBorder="1" applyAlignment="1">
      <alignment horizontal="justify" vertical="top" wrapText="1"/>
    </xf>
    <xf numFmtId="0" fontId="3" fillId="0" borderId="18" xfId="0" applyFont="1" applyBorder="1" applyAlignment="1">
      <alignment horizontal="left" vertical="top"/>
    </xf>
    <xf numFmtId="0" fontId="3" fillId="0" borderId="18" xfId="0" applyFont="1" applyBorder="1" applyAlignment="1">
      <alignment horizontal="center" vertical="top"/>
    </xf>
    <xf numFmtId="0" fontId="3" fillId="0" borderId="58" xfId="0" applyFont="1" applyBorder="1" applyAlignment="1">
      <alignment horizontal="left" vertical="top" indent="1"/>
    </xf>
    <xf numFmtId="0" fontId="4" fillId="4" borderId="55" xfId="0" applyFont="1" applyFill="1" applyBorder="1"/>
    <xf numFmtId="0" fontId="4" fillId="4" borderId="56" xfId="0" applyFont="1" applyFill="1" applyBorder="1"/>
    <xf numFmtId="4" fontId="4" fillId="4" borderId="57" xfId="0" applyNumberFormat="1" applyFont="1" applyFill="1" applyBorder="1"/>
    <xf numFmtId="0" fontId="4" fillId="4" borderId="25" xfId="0" applyFont="1" applyFill="1" applyBorder="1"/>
    <xf numFmtId="0" fontId="4" fillId="4" borderId="21" xfId="0" applyFont="1" applyFill="1" applyBorder="1"/>
    <xf numFmtId="4" fontId="4" fillId="4" borderId="22" xfId="0" applyNumberFormat="1" applyFont="1" applyFill="1" applyBorder="1"/>
    <xf numFmtId="0" fontId="3" fillId="0" borderId="0" xfId="6" applyFont="1" applyFill="1"/>
    <xf numFmtId="49" fontId="4" fillId="0" borderId="0" xfId="11" applyFont="1" applyFill="1">
      <alignment horizontal="center" vertical="center"/>
    </xf>
    <xf numFmtId="49" fontId="4" fillId="0" borderId="0" xfId="12" applyFont="1" applyFill="1">
      <alignment horizontal="left" vertical="center" wrapText="1"/>
    </xf>
    <xf numFmtId="49" fontId="3" fillId="0" borderId="0" xfId="13" applyFont="1" applyFill="1">
      <alignment horizontal="left" vertical="center"/>
    </xf>
    <xf numFmtId="166" fontId="4" fillId="0" borderId="0" xfId="7" applyFont="1" applyFill="1">
      <alignment vertical="center"/>
    </xf>
    <xf numFmtId="4" fontId="3" fillId="0" borderId="0" xfId="8" applyFont="1" applyFill="1">
      <alignment vertical="center"/>
    </xf>
    <xf numFmtId="4" fontId="4" fillId="0" borderId="0" xfId="9" applyFont="1" applyFill="1">
      <alignment horizontal="right" vertical="center"/>
    </xf>
    <xf numFmtId="167" fontId="26" fillId="0" borderId="0" xfId="15" applyFont="1" applyFill="1">
      <alignment horizontal="right" vertical="center"/>
    </xf>
    <xf numFmtId="4" fontId="4" fillId="0" borderId="37" xfId="9" applyFont="1" applyFill="1" applyBorder="1">
      <alignment horizontal="right" vertical="center"/>
    </xf>
    <xf numFmtId="0" fontId="7" fillId="0" borderId="0" xfId="0" applyFont="1" applyBorder="1" applyAlignment="1">
      <alignment vertical="center"/>
    </xf>
    <xf numFmtId="0" fontId="7" fillId="0" borderId="0" xfId="0" applyFont="1" applyFill="1" applyBorder="1" applyAlignment="1">
      <alignment horizontal="left" vertical="center"/>
    </xf>
    <xf numFmtId="0" fontId="7" fillId="0" borderId="0" xfId="0" applyFont="1" applyBorder="1" applyAlignment="1">
      <alignment horizontal="center" vertical="center"/>
    </xf>
    <xf numFmtId="4" fontId="7" fillId="0" borderId="0" xfId="0" applyNumberFormat="1" applyFont="1" applyBorder="1" applyAlignment="1">
      <alignment horizontal="right" vertical="center"/>
    </xf>
    <xf numFmtId="4" fontId="2" fillId="0" borderId="0" xfId="0" applyNumberFormat="1" applyFont="1" applyBorder="1" applyAlignment="1">
      <alignment vertical="center"/>
    </xf>
    <xf numFmtId="0" fontId="7" fillId="0" borderId="0" xfId="3" applyFont="1" applyAlignment="1">
      <alignment horizontal="center" vertical="center"/>
    </xf>
    <xf numFmtId="4" fontId="7" fillId="0" borderId="0" xfId="3" applyNumberFormat="1" applyFont="1" applyAlignment="1">
      <alignment horizontal="right" vertical="center"/>
    </xf>
    <xf numFmtId="4" fontId="7" fillId="0" borderId="37" xfId="3" applyNumberFormat="1" applyFont="1" applyBorder="1" applyAlignment="1">
      <alignment horizontal="right" vertical="center"/>
    </xf>
    <xf numFmtId="4" fontId="2" fillId="0" borderId="0" xfId="3" applyNumberFormat="1" applyFont="1" applyAlignment="1">
      <alignment horizontal="right" vertical="center"/>
    </xf>
    <xf numFmtId="4" fontId="7" fillId="0" borderId="0" xfId="0" applyNumberFormat="1" applyFont="1" applyBorder="1" applyAlignment="1">
      <alignment vertical="center"/>
    </xf>
    <xf numFmtId="16" fontId="2" fillId="0" borderId="25" xfId="0" applyNumberFormat="1" applyFont="1" applyFill="1" applyBorder="1" applyAlignment="1" applyProtection="1">
      <alignment horizontal="center" vertical="top"/>
    </xf>
    <xf numFmtId="0" fontId="2" fillId="0" borderId="0" xfId="0" applyFont="1"/>
    <xf numFmtId="0" fontId="7" fillId="0" borderId="0" xfId="0" applyFont="1" applyAlignment="1">
      <alignment wrapText="1"/>
    </xf>
    <xf numFmtId="0" fontId="7" fillId="0" borderId="0" xfId="0" applyFont="1" applyAlignment="1">
      <alignment horizontal="center"/>
    </xf>
    <xf numFmtId="0" fontId="7" fillId="0" borderId="0" xfId="0" applyNumberFormat="1" applyFont="1" applyAlignment="1">
      <alignment horizontal="center" vertical="center"/>
    </xf>
    <xf numFmtId="0" fontId="7" fillId="0" borderId="0" xfId="0" applyNumberFormat="1" applyFont="1" applyAlignment="1">
      <alignment horizontal="right"/>
    </xf>
    <xf numFmtId="0" fontId="2" fillId="0" borderId="0" xfId="0" applyNumberFormat="1" applyFont="1"/>
    <xf numFmtId="0" fontId="7" fillId="0" borderId="0" xfId="20" applyNumberFormat="1" applyFont="1" applyAlignment="1">
      <alignment horizontal="center" vertical="center"/>
    </xf>
    <xf numFmtId="0" fontId="2" fillId="0" borderId="18" xfId="0" applyFont="1" applyBorder="1"/>
    <xf numFmtId="0" fontId="7" fillId="0" borderId="0" xfId="0" applyFont="1" applyBorder="1" applyAlignment="1">
      <alignment wrapText="1"/>
    </xf>
    <xf numFmtId="0" fontId="7" fillId="0" borderId="0" xfId="0" applyFont="1" applyBorder="1" applyAlignment="1">
      <alignment horizontal="center"/>
    </xf>
    <xf numFmtId="0" fontId="7" fillId="0" borderId="0" xfId="0" applyNumberFormat="1" applyFont="1" applyBorder="1" applyAlignment="1">
      <alignment horizontal="center" vertical="center"/>
    </xf>
    <xf numFmtId="0" fontId="7" fillId="0" borderId="0" xfId="0" applyNumberFormat="1" applyFont="1" applyBorder="1" applyAlignment="1">
      <alignment horizontal="right" vertical="center"/>
    </xf>
    <xf numFmtId="0" fontId="7" fillId="0" borderId="75" xfId="0" applyNumberFormat="1" applyFont="1" applyBorder="1" applyAlignment="1">
      <alignment horizontal="right" vertical="center"/>
    </xf>
    <xf numFmtId="0" fontId="2" fillId="0" borderId="61" xfId="0" applyFont="1" applyBorder="1" applyAlignment="1">
      <alignment horizontal="left" vertical="top"/>
    </xf>
    <xf numFmtId="0" fontId="7" fillId="0" borderId="65" xfId="0" applyFont="1" applyBorder="1" applyAlignment="1">
      <alignment horizontal="left" vertical="top"/>
    </xf>
    <xf numFmtId="0" fontId="7" fillId="0" borderId="63" xfId="0" applyFont="1" applyFill="1" applyBorder="1" applyAlignment="1">
      <alignment horizontal="center" vertical="center"/>
    </xf>
    <xf numFmtId="2" fontId="7" fillId="0" borderId="32" xfId="20" applyNumberFormat="1" applyFont="1" applyFill="1" applyBorder="1" applyAlignment="1">
      <alignment horizontal="right" vertical="center"/>
    </xf>
    <xf numFmtId="0" fontId="7" fillId="0" borderId="66" xfId="0" applyFont="1" applyBorder="1" applyAlignment="1">
      <alignment horizontal="left" vertical="top"/>
    </xf>
    <xf numFmtId="0" fontId="7" fillId="0" borderId="68" xfId="0" applyFont="1" applyBorder="1" applyAlignment="1">
      <alignment horizontal="left" vertical="top"/>
    </xf>
    <xf numFmtId="0" fontId="7" fillId="0" borderId="69" xfId="0" applyFont="1" applyFill="1" applyBorder="1" applyAlignment="1">
      <alignment horizontal="center" vertical="center"/>
    </xf>
    <xf numFmtId="2" fontId="7" fillId="0" borderId="36" xfId="20" applyNumberFormat="1" applyFont="1" applyFill="1" applyBorder="1" applyAlignment="1">
      <alignment horizontal="right" vertical="center"/>
    </xf>
    <xf numFmtId="0" fontId="2" fillId="0" borderId="73" xfId="0" applyFont="1" applyFill="1" applyBorder="1"/>
    <xf numFmtId="2" fontId="7" fillId="0" borderId="40" xfId="20" applyNumberFormat="1" applyFont="1" applyFill="1" applyBorder="1" applyAlignment="1">
      <alignment horizontal="right" vertical="center"/>
    </xf>
    <xf numFmtId="0" fontId="7" fillId="0" borderId="66" xfId="0" applyFont="1" applyFill="1" applyBorder="1"/>
    <xf numFmtId="0" fontId="7" fillId="0" borderId="68" xfId="0" applyFont="1" applyFill="1" applyBorder="1"/>
    <xf numFmtId="0" fontId="2" fillId="0" borderId="61" xfId="0" applyFont="1" applyFill="1" applyBorder="1"/>
    <xf numFmtId="49" fontId="2" fillId="0" borderId="59" xfId="0" applyNumberFormat="1" applyFont="1" applyFill="1" applyBorder="1" applyAlignment="1">
      <alignment horizontal="center" vertical="top"/>
    </xf>
    <xf numFmtId="0" fontId="2" fillId="0" borderId="71" xfId="0" applyFont="1" applyFill="1" applyBorder="1"/>
    <xf numFmtId="0" fontId="7" fillId="0" borderId="23" xfId="0" applyFont="1" applyFill="1" applyBorder="1"/>
    <xf numFmtId="0" fontId="7" fillId="0" borderId="23" xfId="0" applyFont="1" applyFill="1" applyBorder="1" applyAlignment="1">
      <alignment horizontal="center" vertical="center"/>
    </xf>
    <xf numFmtId="49" fontId="2" fillId="0" borderId="29" xfId="0" applyNumberFormat="1" applyFont="1" applyFill="1" applyBorder="1" applyAlignment="1">
      <alignment horizontal="center"/>
    </xf>
    <xf numFmtId="49" fontId="2" fillId="0" borderId="30" xfId="0" applyNumberFormat="1" applyFont="1" applyFill="1" applyBorder="1" applyAlignment="1">
      <alignment horizontal="center"/>
    </xf>
    <xf numFmtId="0" fontId="7" fillId="0" borderId="23" xfId="0" applyFont="1" applyFill="1" applyBorder="1" applyAlignment="1">
      <alignment horizontal="center"/>
    </xf>
    <xf numFmtId="0" fontId="7" fillId="0" borderId="23" xfId="0" applyFont="1" applyBorder="1" applyAlignment="1">
      <alignment vertical="center" wrapText="1"/>
    </xf>
    <xf numFmtId="0" fontId="7" fillId="0" borderId="23" xfId="0" applyFont="1" applyBorder="1" applyAlignment="1">
      <alignment horizontal="center" vertical="center"/>
    </xf>
    <xf numFmtId="49" fontId="2" fillId="0" borderId="31" xfId="0" applyNumberFormat="1" applyFont="1" applyFill="1" applyBorder="1" applyAlignment="1">
      <alignment horizontal="center"/>
    </xf>
    <xf numFmtId="0" fontId="7" fillId="0" borderId="35" xfId="0" applyFont="1" applyFill="1" applyBorder="1"/>
    <xf numFmtId="0" fontId="7" fillId="0" borderId="35" xfId="0" applyFont="1" applyFill="1" applyBorder="1" applyAlignment="1">
      <alignment horizontal="center" vertical="center"/>
    </xf>
    <xf numFmtId="0" fontId="2" fillId="0" borderId="0" xfId="0" applyFont="1" applyAlignment="1">
      <alignment horizontal="center" vertical="top"/>
    </xf>
    <xf numFmtId="0" fontId="7" fillId="0" borderId="0" xfId="22" applyNumberFormat="1" applyFont="1" applyAlignment="1">
      <alignment horizontal="center" vertical="center"/>
    </xf>
    <xf numFmtId="0" fontId="7" fillId="0" borderId="23" xfId="0" applyFont="1" applyBorder="1" applyAlignment="1">
      <alignment vertical="top" wrapText="1"/>
    </xf>
    <xf numFmtId="0" fontId="7" fillId="0" borderId="30" xfId="0" applyFont="1" applyBorder="1" applyAlignment="1">
      <alignment horizontal="center" vertical="center"/>
    </xf>
    <xf numFmtId="0" fontId="7" fillId="0" borderId="23" xfId="0" applyFont="1" applyBorder="1" applyAlignment="1">
      <alignment horizontal="left" vertical="center" wrapText="1"/>
    </xf>
    <xf numFmtId="0" fontId="7" fillId="0" borderId="23" xfId="0" applyFont="1" applyFill="1" applyBorder="1" applyAlignment="1">
      <alignment horizontal="center" vertical="top"/>
    </xf>
    <xf numFmtId="0" fontId="2" fillId="0" borderId="33" xfId="0" applyFont="1" applyBorder="1" applyAlignment="1">
      <alignment horizontal="left" vertical="center" wrapText="1"/>
    </xf>
    <xf numFmtId="0" fontId="2" fillId="0" borderId="33" xfId="0" applyFont="1" applyFill="1" applyBorder="1" applyAlignment="1">
      <alignment horizontal="center" vertical="top"/>
    </xf>
    <xf numFmtId="4" fontId="7" fillId="0" borderId="0" xfId="0" applyNumberFormat="1" applyFont="1" applyAlignment="1">
      <alignment horizontal="center"/>
    </xf>
    <xf numFmtId="4" fontId="2" fillId="0" borderId="0" xfId="21" applyNumberFormat="1" applyFont="1" applyAlignment="1">
      <alignment horizontal="right" vertical="center"/>
    </xf>
    <xf numFmtId="0" fontId="7" fillId="0" borderId="65" xfId="0" applyFont="1" applyFill="1" applyBorder="1"/>
    <xf numFmtId="0" fontId="7" fillId="0" borderId="76" xfId="0" applyFont="1" applyFill="1" applyBorder="1" applyAlignment="1">
      <alignment horizontal="center" vertical="center"/>
    </xf>
    <xf numFmtId="2" fontId="7" fillId="0" borderId="43" xfId="20" applyNumberFormat="1" applyFont="1" applyFill="1" applyBorder="1" applyAlignment="1">
      <alignment horizontal="right" vertical="center"/>
    </xf>
    <xf numFmtId="0" fontId="2" fillId="0" borderId="73" xfId="0" applyFont="1" applyFill="1" applyBorder="1" applyAlignment="1">
      <alignment vertical="center" wrapText="1"/>
    </xf>
    <xf numFmtId="0" fontId="2" fillId="0" borderId="67" xfId="0" applyFont="1" applyFill="1" applyBorder="1"/>
    <xf numFmtId="16" fontId="2" fillId="0" borderId="25" xfId="0" applyNumberFormat="1" applyFont="1" applyFill="1" applyBorder="1" applyAlignment="1" applyProtection="1">
      <alignment horizontal="center" vertical="center"/>
    </xf>
    <xf numFmtId="49" fontId="2" fillId="0" borderId="79" xfId="0" applyNumberFormat="1" applyFont="1" applyFill="1" applyBorder="1" applyAlignment="1">
      <alignment horizontal="center" vertical="top"/>
    </xf>
    <xf numFmtId="49" fontId="2" fillId="0" borderId="80" xfId="0" applyNumberFormat="1" applyFont="1" applyFill="1" applyBorder="1" applyAlignment="1">
      <alignment horizontal="center" vertical="top"/>
    </xf>
    <xf numFmtId="0" fontId="2" fillId="0" borderId="58" xfId="0" applyFont="1" applyBorder="1" applyAlignment="1">
      <alignment horizontal="left" vertical="top"/>
    </xf>
    <xf numFmtId="0" fontId="7" fillId="0" borderId="81" xfId="0" applyFont="1" applyBorder="1" applyAlignment="1">
      <alignment horizontal="left" vertical="top"/>
    </xf>
    <xf numFmtId="0" fontId="7" fillId="0" borderId="79" xfId="0" applyFont="1" applyBorder="1" applyAlignment="1">
      <alignment horizontal="left" vertical="top"/>
    </xf>
    <xf numFmtId="0" fontId="7" fillId="0" borderId="80" xfId="0" applyFont="1" applyBorder="1" applyAlignment="1">
      <alignment horizontal="left" vertical="top"/>
    </xf>
    <xf numFmtId="0" fontId="2" fillId="0" borderId="82" xfId="0" applyFont="1" applyFill="1" applyBorder="1"/>
    <xf numFmtId="0" fontId="7" fillId="0" borderId="79" xfId="0" applyFont="1" applyFill="1" applyBorder="1"/>
    <xf numFmtId="0" fontId="7" fillId="0" borderId="80" xfId="0" applyFont="1" applyFill="1" applyBorder="1"/>
    <xf numFmtId="0" fontId="2" fillId="0" borderId="82" xfId="0" applyFont="1" applyBorder="1" applyAlignment="1">
      <alignment horizontal="left" vertical="top"/>
    </xf>
    <xf numFmtId="0" fontId="2" fillId="0" borderId="82" xfId="0" applyFont="1" applyFill="1" applyBorder="1" applyAlignment="1">
      <alignment wrapText="1"/>
    </xf>
    <xf numFmtId="0" fontId="2" fillId="0" borderId="18" xfId="0" applyFont="1" applyFill="1" applyBorder="1"/>
    <xf numFmtId="0" fontId="2" fillId="0" borderId="59" xfId="0" applyFont="1" applyFill="1" applyBorder="1"/>
    <xf numFmtId="0" fontId="7" fillId="0" borderId="66"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5" xfId="0" applyFont="1" applyFill="1" applyBorder="1" applyAlignment="1">
      <alignment horizontal="center" vertical="center"/>
    </xf>
    <xf numFmtId="49" fontId="2" fillId="0" borderId="39" xfId="0" applyNumberFormat="1" applyFont="1" applyFill="1" applyBorder="1" applyAlignment="1">
      <alignment horizontal="center"/>
    </xf>
    <xf numFmtId="0" fontId="7" fillId="0" borderId="24" xfId="0" applyFont="1" applyFill="1" applyBorder="1"/>
    <xf numFmtId="0" fontId="7" fillId="0" borderId="24" xfId="0" applyFont="1" applyFill="1" applyBorder="1" applyAlignment="1">
      <alignment horizontal="center"/>
    </xf>
    <xf numFmtId="0" fontId="2" fillId="0" borderId="18" xfId="0" applyFont="1" applyBorder="1" applyAlignment="1">
      <alignment horizontal="center" vertical="top"/>
    </xf>
    <xf numFmtId="0" fontId="7" fillId="0" borderId="31" xfId="0" applyFont="1" applyBorder="1" applyAlignment="1">
      <alignment horizontal="center" vertical="center"/>
    </xf>
    <xf numFmtId="0" fontId="7" fillId="0" borderId="35" xfId="0" applyFont="1" applyBorder="1" applyAlignment="1">
      <alignment horizontal="left" vertical="center" wrapText="1"/>
    </xf>
    <xf numFmtId="0" fontId="7" fillId="0" borderId="35" xfId="0" applyFont="1" applyFill="1" applyBorder="1" applyAlignment="1">
      <alignment horizontal="center" vertical="top"/>
    </xf>
    <xf numFmtId="16" fontId="2" fillId="0" borderId="39" xfId="0" applyNumberFormat="1" applyFont="1" applyFill="1" applyBorder="1" applyAlignment="1" applyProtection="1">
      <alignment horizontal="center" vertical="center"/>
    </xf>
    <xf numFmtId="0" fontId="2" fillId="0" borderId="24" xfId="0" applyFont="1" applyFill="1" applyBorder="1" applyAlignment="1">
      <alignment horizontal="left" vertical="center" wrapText="1"/>
    </xf>
    <xf numFmtId="0" fontId="2" fillId="0" borderId="24" xfId="0" applyNumberFormat="1" applyFont="1" applyFill="1" applyBorder="1" applyAlignment="1" applyProtection="1">
      <alignment horizontal="center" vertical="center"/>
    </xf>
    <xf numFmtId="0" fontId="2" fillId="0" borderId="59" xfId="0" applyFont="1" applyBorder="1" applyAlignment="1">
      <alignment horizontal="center" vertical="top"/>
    </xf>
    <xf numFmtId="0" fontId="7" fillId="0" borderId="77" xfId="0" applyFont="1" applyBorder="1" applyAlignment="1">
      <alignment wrapText="1"/>
    </xf>
    <xf numFmtId="0" fontId="7" fillId="0" borderId="77" xfId="0" applyFont="1" applyBorder="1" applyAlignment="1">
      <alignment horizontal="center"/>
    </xf>
    <xf numFmtId="0" fontId="7" fillId="0" borderId="77" xfId="0" applyNumberFormat="1" applyFont="1" applyBorder="1" applyAlignment="1">
      <alignment horizontal="center" vertical="center"/>
    </xf>
    <xf numFmtId="0" fontId="7" fillId="0" borderId="30" xfId="0" applyFont="1" applyBorder="1" applyAlignment="1">
      <alignment horizontal="center" vertical="top"/>
    </xf>
    <xf numFmtId="0" fontId="2" fillId="0" borderId="24" xfId="0" applyFont="1" applyBorder="1" applyAlignment="1">
      <alignment horizontal="left" vertical="center" wrapText="1"/>
    </xf>
    <xf numFmtId="0" fontId="2" fillId="0" borderId="24" xfId="0" applyFont="1" applyFill="1" applyBorder="1" applyAlignment="1">
      <alignment horizontal="center" vertical="top"/>
    </xf>
    <xf numFmtId="0" fontId="2" fillId="0" borderId="21" xfId="0" applyFont="1" applyFill="1" applyBorder="1" applyAlignment="1">
      <alignment horizontal="left" vertical="center" wrapText="1"/>
    </xf>
    <xf numFmtId="0" fontId="2" fillId="0" borderId="21" xfId="0" applyNumberFormat="1" applyFont="1" applyFill="1" applyBorder="1" applyAlignment="1" applyProtection="1">
      <alignment horizontal="center" vertical="center"/>
    </xf>
    <xf numFmtId="49" fontId="2" fillId="0" borderId="41" xfId="0" applyNumberFormat="1" applyFont="1" applyFill="1" applyBorder="1" applyAlignment="1">
      <alignment horizontal="center"/>
    </xf>
    <xf numFmtId="0" fontId="7" fillId="0" borderId="42" xfId="0" applyFont="1" applyFill="1" applyBorder="1"/>
    <xf numFmtId="0" fontId="7" fillId="0" borderId="42" xfId="0" applyFont="1" applyFill="1" applyBorder="1" applyAlignment="1">
      <alignment horizontal="center" vertical="center"/>
    </xf>
    <xf numFmtId="0" fontId="4" fillId="0" borderId="29" xfId="0" applyFont="1" applyFill="1" applyBorder="1"/>
    <xf numFmtId="0" fontId="4" fillId="0" borderId="33" xfId="0" applyFont="1" applyFill="1" applyBorder="1"/>
    <xf numFmtId="4" fontId="4" fillId="0" borderId="34" xfId="0" applyNumberFormat="1" applyFont="1" applyFill="1" applyBorder="1"/>
    <xf numFmtId="0" fontId="4" fillId="0" borderId="45" xfId="0" applyFont="1" applyFill="1" applyBorder="1"/>
    <xf numFmtId="0" fontId="4" fillId="0" borderId="46" xfId="0" applyFont="1" applyFill="1" applyBorder="1"/>
    <xf numFmtId="4" fontId="4" fillId="0" borderId="47" xfId="0" applyNumberFormat="1" applyFont="1" applyFill="1" applyBorder="1"/>
    <xf numFmtId="0" fontId="3" fillId="0" borderId="56" xfId="0" applyFont="1" applyBorder="1"/>
    <xf numFmtId="4" fontId="3" fillId="0" borderId="57" xfId="0" applyNumberFormat="1" applyFont="1" applyBorder="1"/>
    <xf numFmtId="0" fontId="3" fillId="0" borderId="23" xfId="0" applyFont="1" applyFill="1" applyBorder="1" applyAlignment="1">
      <alignment horizontal="left"/>
    </xf>
    <xf numFmtId="0" fontId="3" fillId="0" borderId="23" xfId="0" applyFont="1" applyBorder="1" applyAlignment="1">
      <alignment horizontal="left" wrapText="1"/>
    </xf>
    <xf numFmtId="0" fontId="3" fillId="0" borderId="56" xfId="0" applyFont="1" applyBorder="1" applyAlignment="1">
      <alignment horizontal="left" wrapText="1"/>
    </xf>
    <xf numFmtId="0" fontId="3" fillId="0" borderId="29" xfId="0" applyFont="1" applyBorder="1"/>
    <xf numFmtId="4" fontId="3" fillId="0" borderId="34" xfId="0" applyNumberFormat="1" applyFont="1" applyBorder="1"/>
    <xf numFmtId="0" fontId="4" fillId="0" borderId="33" xfId="0" applyFont="1" applyBorder="1" applyAlignment="1">
      <alignment horizontal="left"/>
    </xf>
    <xf numFmtId="0" fontId="2" fillId="0" borderId="18" xfId="1" applyFont="1" applyFill="1" applyBorder="1" applyAlignment="1">
      <alignment vertical="center"/>
    </xf>
    <xf numFmtId="49" fontId="3" fillId="0" borderId="23" xfId="0" applyNumberFormat="1" applyFont="1" applyFill="1" applyBorder="1" applyAlignment="1">
      <alignment horizontal="left" vertical="center" wrapText="1"/>
    </xf>
    <xf numFmtId="0" fontId="3" fillId="0" borderId="23" xfId="0" applyFont="1" applyFill="1" applyBorder="1" applyAlignment="1">
      <alignment horizontal="center" vertical="center" wrapText="1"/>
    </xf>
    <xf numFmtId="4" fontId="3" fillId="0" borderId="23" xfId="0" applyNumberFormat="1" applyFont="1" applyFill="1" applyBorder="1" applyAlignment="1">
      <alignment horizontal="right" vertical="center" wrapText="1"/>
    </xf>
    <xf numFmtId="4" fontId="3" fillId="0" borderId="23" xfId="0" applyNumberFormat="1" applyFont="1" applyFill="1" applyBorder="1" applyAlignment="1">
      <alignment horizontal="right" vertical="center"/>
    </xf>
    <xf numFmtId="49" fontId="4" fillId="0" borderId="33" xfId="0" applyNumberFormat="1" applyFont="1" applyFill="1" applyBorder="1" applyAlignment="1">
      <alignment horizontal="left" vertical="center" wrapText="1"/>
    </xf>
    <xf numFmtId="0" fontId="4" fillId="0" borderId="33" xfId="0" applyFont="1" applyFill="1" applyBorder="1" applyAlignment="1">
      <alignment horizontal="center" vertical="center" wrapText="1"/>
    </xf>
    <xf numFmtId="4" fontId="4" fillId="0" borderId="33" xfId="0" applyNumberFormat="1" applyFont="1" applyFill="1" applyBorder="1" applyAlignment="1">
      <alignment horizontal="right" vertical="center" wrapText="1"/>
    </xf>
    <xf numFmtId="49" fontId="4" fillId="0" borderId="23" xfId="0" applyNumberFormat="1" applyFont="1" applyFill="1" applyBorder="1" applyAlignment="1">
      <alignment horizontal="left" vertical="center" wrapText="1"/>
    </xf>
    <xf numFmtId="0" fontId="4" fillId="0" borderId="23" xfId="0" applyFont="1" applyFill="1" applyBorder="1" applyAlignment="1">
      <alignment horizontal="center" vertical="center"/>
    </xf>
    <xf numFmtId="4" fontId="4" fillId="0" borderId="23" xfId="0" applyNumberFormat="1" applyFont="1" applyFill="1" applyBorder="1" applyAlignment="1">
      <alignment horizontal="right" vertical="center"/>
    </xf>
    <xf numFmtId="0" fontId="4" fillId="0" borderId="23" xfId="0" applyFont="1" applyFill="1" applyBorder="1" applyAlignment="1">
      <alignment horizontal="center" vertical="center" wrapText="1"/>
    </xf>
    <xf numFmtId="4" fontId="4" fillId="0" borderId="23" xfId="0" applyNumberFormat="1" applyFont="1" applyFill="1" applyBorder="1" applyAlignment="1">
      <alignment horizontal="right" vertical="center" wrapText="1"/>
    </xf>
    <xf numFmtId="0" fontId="3" fillId="0" borderId="23" xfId="0" applyFont="1" applyFill="1" applyBorder="1" applyAlignment="1">
      <alignment horizontal="center"/>
    </xf>
    <xf numFmtId="4" fontId="3" fillId="0" borderId="23" xfId="0" applyNumberFormat="1" applyFont="1" applyFill="1" applyBorder="1"/>
    <xf numFmtId="4" fontId="7" fillId="0" borderId="32" xfId="20" applyNumberFormat="1" applyFont="1" applyFill="1" applyBorder="1" applyAlignment="1">
      <alignment horizontal="right" vertical="center"/>
    </xf>
    <xf numFmtId="4" fontId="7" fillId="0" borderId="43" xfId="20" applyNumberFormat="1" applyFont="1" applyFill="1" applyBorder="1" applyAlignment="1">
      <alignment horizontal="right" vertical="center"/>
    </xf>
    <xf numFmtId="4" fontId="7" fillId="0" borderId="36" xfId="20" applyNumberFormat="1" applyFont="1" applyFill="1" applyBorder="1" applyAlignment="1">
      <alignment horizontal="right" vertical="center"/>
    </xf>
    <xf numFmtId="2" fontId="7" fillId="0" borderId="24" xfId="0" applyNumberFormat="1" applyFont="1" applyFill="1" applyBorder="1" applyAlignment="1" applyProtection="1">
      <alignment horizontal="right" vertical="center"/>
    </xf>
    <xf numFmtId="2" fontId="7" fillId="0" borderId="23" xfId="20" applyNumberFormat="1" applyFont="1" applyFill="1" applyBorder="1" applyAlignment="1" applyProtection="1">
      <alignment horizontal="right" vertical="center"/>
    </xf>
    <xf numFmtId="2" fontId="7" fillId="0" borderId="23" xfId="0" applyNumberFormat="1" applyFont="1" applyFill="1" applyBorder="1" applyAlignment="1" applyProtection="1">
      <alignment horizontal="right" vertical="center"/>
    </xf>
    <xf numFmtId="2" fontId="7" fillId="0" borderId="23" xfId="0" applyNumberFormat="1" applyFont="1" applyBorder="1" applyAlignment="1">
      <alignment horizontal="right" vertical="center"/>
    </xf>
    <xf numFmtId="2" fontId="7" fillId="0" borderId="35" xfId="0" applyNumberFormat="1" applyFont="1" applyFill="1" applyBorder="1" applyAlignment="1" applyProtection="1">
      <alignment horizontal="right" vertical="center"/>
    </xf>
    <xf numFmtId="2" fontId="2" fillId="0" borderId="24" xfId="0" applyNumberFormat="1" applyFont="1" applyFill="1" applyBorder="1" applyAlignment="1" applyProtection="1">
      <alignment horizontal="right" vertical="center"/>
    </xf>
    <xf numFmtId="4" fontId="7" fillId="0" borderId="40" xfId="20" applyNumberFormat="1" applyFont="1" applyFill="1" applyBorder="1" applyAlignment="1">
      <alignment horizontal="right" vertical="center"/>
    </xf>
    <xf numFmtId="4" fontId="7" fillId="0" borderId="34" xfId="20" applyNumberFormat="1" applyFont="1" applyFill="1" applyBorder="1" applyAlignment="1">
      <alignment horizontal="right" vertical="center"/>
    </xf>
    <xf numFmtId="49" fontId="6" fillId="0" borderId="0" xfId="6" applyNumberFormat="1" applyFont="1" applyFill="1"/>
    <xf numFmtId="4" fontId="3" fillId="0" borderId="32" xfId="0" applyNumberFormat="1" applyFont="1" applyFill="1" applyBorder="1" applyAlignment="1">
      <alignment horizontal="right" vertical="center"/>
    </xf>
    <xf numFmtId="0" fontId="27" fillId="0" borderId="0" xfId="0" applyFont="1" applyFill="1"/>
    <xf numFmtId="49" fontId="6" fillId="0" borderId="27" xfId="6" applyNumberFormat="1" applyFont="1" applyFill="1" applyBorder="1"/>
    <xf numFmtId="49" fontId="4" fillId="0" borderId="27" xfId="11" applyFont="1" applyFill="1" applyBorder="1">
      <alignment horizontal="center" vertical="center"/>
    </xf>
    <xf numFmtId="49" fontId="4" fillId="0" borderId="27" xfId="12" applyFont="1" applyFill="1" applyBorder="1">
      <alignment horizontal="left" vertical="center" wrapText="1"/>
    </xf>
    <xf numFmtId="49" fontId="4" fillId="0" borderId="27" xfId="13" applyFont="1" applyFill="1" applyBorder="1">
      <alignment horizontal="left" vertical="center"/>
    </xf>
    <xf numFmtId="0" fontId="4" fillId="0" borderId="27" xfId="6" applyFont="1" applyFill="1" applyBorder="1"/>
    <xf numFmtId="166" fontId="4" fillId="0" borderId="27" xfId="7" applyFont="1" applyFill="1" applyBorder="1">
      <alignment vertical="center"/>
    </xf>
    <xf numFmtId="4" fontId="4" fillId="0" borderId="27" xfId="9" applyFont="1" applyFill="1" applyBorder="1">
      <alignment horizontal="right" vertical="center"/>
    </xf>
    <xf numFmtId="49" fontId="4" fillId="0" borderId="0" xfId="13" applyFont="1" applyFill="1">
      <alignment horizontal="left" vertical="center"/>
    </xf>
    <xf numFmtId="0" fontId="4" fillId="0" borderId="0" xfId="6" applyFont="1" applyFill="1"/>
    <xf numFmtId="49" fontId="3" fillId="0" borderId="27" xfId="13" applyFont="1" applyFill="1" applyBorder="1">
      <alignment horizontal="left" vertical="center"/>
    </xf>
    <xf numFmtId="0" fontId="3" fillId="0" borderId="27" xfId="6" applyFont="1" applyFill="1" applyBorder="1"/>
    <xf numFmtId="49" fontId="4" fillId="0" borderId="0" xfId="17" applyFont="1" applyFill="1"/>
    <xf numFmtId="4" fontId="2" fillId="0" borderId="0" xfId="0" applyNumberFormat="1" applyFont="1" applyBorder="1" applyAlignment="1">
      <alignment horizontal="right" vertical="center" wrapText="1"/>
    </xf>
    <xf numFmtId="0" fontId="7" fillId="0" borderId="0" xfId="0" applyFont="1" applyAlignment="1">
      <alignment vertical="center"/>
    </xf>
    <xf numFmtId="0" fontId="7" fillId="0" borderId="0" xfId="19" applyFont="1" applyAlignment="1">
      <alignment horizontal="center" vertical="center"/>
    </xf>
    <xf numFmtId="4" fontId="7" fillId="0" borderId="0" xfId="19" applyNumberFormat="1" applyFont="1" applyAlignment="1">
      <alignment horizontal="center" vertical="center"/>
    </xf>
    <xf numFmtId="0" fontId="7" fillId="0" borderId="0" xfId="19" applyFont="1" applyAlignment="1">
      <alignment vertical="center"/>
    </xf>
    <xf numFmtId="4" fontId="7" fillId="0" borderId="0" xfId="19" applyNumberFormat="1" applyFont="1" applyAlignment="1">
      <alignment vertical="center"/>
    </xf>
    <xf numFmtId="0" fontId="2" fillId="0" borderId="0" xfId="19" applyFont="1" applyAlignment="1">
      <alignment vertical="center"/>
    </xf>
    <xf numFmtId="4" fontId="2" fillId="0" borderId="0" xfId="19" applyNumberFormat="1" applyFont="1" applyAlignment="1">
      <alignment vertical="center"/>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4" fontId="2" fillId="0" borderId="21" xfId="0" applyNumberFormat="1" applyFont="1" applyBorder="1" applyAlignment="1">
      <alignment horizontal="center" vertical="center" wrapText="1"/>
    </xf>
    <xf numFmtId="4" fontId="2" fillId="0" borderId="22" xfId="0" applyNumberFormat="1" applyFont="1" applyBorder="1" applyAlignment="1">
      <alignment horizontal="center" vertical="center" wrapText="1"/>
    </xf>
    <xf numFmtId="4" fontId="7" fillId="0" borderId="33" xfId="19" applyNumberFormat="1" applyFont="1" applyBorder="1" applyAlignment="1">
      <alignment horizontal="right" vertical="center"/>
    </xf>
    <xf numFmtId="4" fontId="7" fillId="0" borderId="23" xfId="19" applyNumberFormat="1" applyFont="1" applyBorder="1" applyAlignment="1">
      <alignment horizontal="right" vertical="center"/>
    </xf>
    <xf numFmtId="0" fontId="7" fillId="0" borderId="31" xfId="19" applyFont="1" applyBorder="1" applyAlignment="1">
      <alignment horizontal="center" vertical="center"/>
    </xf>
    <xf numFmtId="0" fontId="7" fillId="0" borderId="35" xfId="19" applyFont="1" applyBorder="1" applyAlignment="1">
      <alignment vertical="center" wrapText="1"/>
    </xf>
    <xf numFmtId="0" fontId="7" fillId="0" borderId="35" xfId="19" applyFont="1" applyBorder="1" applyAlignment="1">
      <alignment horizontal="center" vertical="center"/>
    </xf>
    <xf numFmtId="4" fontId="7" fillId="0" borderId="35" xfId="19" applyNumberFormat="1" applyFont="1" applyBorder="1" applyAlignment="1">
      <alignment horizontal="right" vertical="center"/>
    </xf>
    <xf numFmtId="0" fontId="2" fillId="0" borderId="37" xfId="19" applyFont="1" applyBorder="1" applyAlignment="1">
      <alignment vertical="center"/>
    </xf>
    <xf numFmtId="4" fontId="2" fillId="0" borderId="37" xfId="19" applyNumberFormat="1" applyFont="1" applyBorder="1" applyAlignment="1">
      <alignment vertical="center"/>
    </xf>
    <xf numFmtId="4" fontId="7" fillId="0" borderId="35" xfId="19" applyNumberFormat="1" applyFont="1" applyBorder="1" applyAlignment="1">
      <alignment vertical="center"/>
    </xf>
    <xf numFmtId="0" fontId="7" fillId="0" borderId="0" xfId="0" applyFont="1" applyFill="1" applyAlignment="1">
      <alignment horizontal="center"/>
    </xf>
    <xf numFmtId="0" fontId="2" fillId="0" borderId="0" xfId="0" applyNumberFormat="1" applyFont="1" applyFill="1" applyAlignment="1">
      <alignment horizontal="right"/>
    </xf>
    <xf numFmtId="0" fontId="2" fillId="0" borderId="0" xfId="0" applyNumberFormat="1" applyFont="1" applyAlignment="1">
      <alignment horizontal="right" vertical="center"/>
    </xf>
    <xf numFmtId="4" fontId="7" fillId="0" borderId="0" xfId="19" applyNumberFormat="1" applyFont="1" applyBorder="1" applyAlignment="1">
      <alignment vertical="center"/>
    </xf>
    <xf numFmtId="0" fontId="7" fillId="0" borderId="0" xfId="19" applyFont="1" applyBorder="1" applyAlignment="1">
      <alignment vertical="center"/>
    </xf>
    <xf numFmtId="0" fontId="2" fillId="5" borderId="21" xfId="0" applyFont="1" applyFill="1" applyBorder="1" applyAlignment="1">
      <alignment horizontal="left" wrapText="1"/>
    </xf>
    <xf numFmtId="2" fontId="2" fillId="0" borderId="21" xfId="20" applyNumberFormat="1" applyFont="1" applyFill="1" applyBorder="1" applyAlignment="1">
      <alignment horizontal="right" vertical="center"/>
    </xf>
    <xf numFmtId="0" fontId="7" fillId="0" borderId="21" xfId="19" applyFont="1" applyBorder="1" applyAlignment="1">
      <alignment vertical="center"/>
    </xf>
    <xf numFmtId="2" fontId="2" fillId="0" borderId="22" xfId="20" applyNumberFormat="1" applyFont="1" applyBorder="1" applyAlignment="1">
      <alignment horizontal="right" vertical="center"/>
    </xf>
    <xf numFmtId="0" fontId="2" fillId="0" borderId="62" xfId="0" applyFont="1" applyFill="1" applyBorder="1" applyAlignment="1">
      <alignment horizontal="center" vertical="center"/>
    </xf>
    <xf numFmtId="2" fontId="2" fillId="0" borderId="33" xfId="20" applyNumberFormat="1" applyFont="1" applyFill="1" applyBorder="1" applyAlignment="1">
      <alignment horizontal="right" vertical="center"/>
    </xf>
    <xf numFmtId="4" fontId="2" fillId="0" borderId="33" xfId="19" applyNumberFormat="1" applyFont="1" applyBorder="1" applyAlignment="1">
      <alignment vertical="center"/>
    </xf>
    <xf numFmtId="2" fontId="2" fillId="0" borderId="34" xfId="20" applyNumberFormat="1" applyFont="1" applyFill="1" applyBorder="1" applyAlignment="1">
      <alignment horizontal="right" vertical="center"/>
    </xf>
    <xf numFmtId="0" fontId="2" fillId="0" borderId="74" xfId="0" applyFont="1" applyFill="1" applyBorder="1" applyAlignment="1">
      <alignment horizontal="center"/>
    </xf>
    <xf numFmtId="2" fontId="2" fillId="0" borderId="24" xfId="20" applyNumberFormat="1" applyFont="1" applyFill="1" applyBorder="1" applyAlignment="1">
      <alignment horizontal="right" vertical="center"/>
    </xf>
    <xf numFmtId="4" fontId="2" fillId="0" borderId="24" xfId="19" applyNumberFormat="1" applyFont="1" applyBorder="1" applyAlignment="1">
      <alignment vertical="center"/>
    </xf>
    <xf numFmtId="2" fontId="2" fillId="0" borderId="40" xfId="20" applyNumberFormat="1" applyFont="1" applyFill="1" applyBorder="1" applyAlignment="1">
      <alignment horizontal="right" vertical="center"/>
    </xf>
    <xf numFmtId="4" fontId="7" fillId="0" borderId="42" xfId="19" applyNumberFormat="1" applyFont="1" applyBorder="1" applyAlignment="1">
      <alignment vertical="center"/>
    </xf>
    <xf numFmtId="0" fontId="2" fillId="0" borderId="62" xfId="0" applyFont="1" applyFill="1" applyBorder="1" applyAlignment="1">
      <alignment horizontal="center"/>
    </xf>
    <xf numFmtId="0" fontId="2" fillId="0" borderId="74" xfId="0" applyFont="1" applyFill="1" applyBorder="1" applyAlignment="1">
      <alignment horizontal="center" vertical="center"/>
    </xf>
    <xf numFmtId="0" fontId="2" fillId="0" borderId="51" xfId="0" applyFont="1" applyFill="1" applyBorder="1" applyAlignment="1">
      <alignment horizontal="center"/>
    </xf>
    <xf numFmtId="4" fontId="2" fillId="0" borderId="21" xfId="19" applyNumberFormat="1" applyFont="1" applyBorder="1" applyAlignment="1">
      <alignment vertical="center"/>
    </xf>
    <xf numFmtId="2" fontId="2" fillId="0" borderId="22" xfId="20" applyNumberFormat="1" applyFont="1" applyFill="1" applyBorder="1" applyAlignment="1">
      <alignment horizontal="right" vertical="center"/>
    </xf>
    <xf numFmtId="0" fontId="2" fillId="0" borderId="72" xfId="0" applyFont="1" applyFill="1" applyBorder="1" applyAlignment="1">
      <alignment horizontal="center"/>
    </xf>
    <xf numFmtId="0" fontId="2" fillId="0" borderId="56" xfId="0" applyNumberFormat="1" applyFont="1" applyFill="1" applyBorder="1" applyAlignment="1" applyProtection="1">
      <alignment horizontal="center" vertical="center"/>
    </xf>
    <xf numFmtId="2" fontId="2" fillId="0" borderId="56" xfId="20" applyNumberFormat="1" applyFont="1" applyFill="1" applyBorder="1" applyAlignment="1">
      <alignment horizontal="right" vertical="center"/>
    </xf>
    <xf numFmtId="4" fontId="2" fillId="0" borderId="56" xfId="19" applyNumberFormat="1" applyFont="1" applyBorder="1" applyAlignment="1">
      <alignment vertical="center"/>
    </xf>
    <xf numFmtId="2" fontId="2" fillId="0" borderId="57" xfId="20" applyNumberFormat="1" applyFont="1" applyFill="1" applyBorder="1" applyAlignment="1">
      <alignment horizontal="right" vertical="center"/>
    </xf>
    <xf numFmtId="0" fontId="7" fillId="0" borderId="0" xfId="0" applyFont="1" applyBorder="1" applyAlignment="1">
      <alignment horizontal="center" vertical="center" wrapText="1"/>
    </xf>
    <xf numFmtId="4" fontId="7" fillId="0" borderId="0" xfId="0" applyNumberFormat="1" applyFont="1" applyBorder="1" applyAlignment="1">
      <alignment horizontal="right" vertical="center" wrapText="1"/>
    </xf>
    <xf numFmtId="4" fontId="7" fillId="0" borderId="37" xfId="0" applyNumberFormat="1" applyFont="1" applyBorder="1" applyAlignment="1">
      <alignment horizontal="right" vertical="center" wrapText="1"/>
    </xf>
    <xf numFmtId="0" fontId="7" fillId="0" borderId="0" xfId="0" applyFont="1" applyBorder="1" applyAlignment="1">
      <alignment horizontal="right" vertical="center" wrapText="1"/>
    </xf>
    <xf numFmtId="0" fontId="7" fillId="0" borderId="75" xfId="19" applyFont="1" applyBorder="1" applyAlignment="1">
      <alignment vertical="center"/>
    </xf>
    <xf numFmtId="0" fontId="2" fillId="5" borderId="21" xfId="0" applyFont="1" applyFill="1" applyBorder="1" applyAlignment="1">
      <alignment horizontal="left" vertical="top" wrapText="1"/>
    </xf>
    <xf numFmtId="0" fontId="7" fillId="0" borderId="77" xfId="19" applyFont="1" applyBorder="1" applyAlignment="1">
      <alignment vertical="center"/>
    </xf>
    <xf numFmtId="4" fontId="7" fillId="0" borderId="77" xfId="19" applyNumberFormat="1" applyFont="1" applyBorder="1" applyAlignment="1">
      <alignment vertical="center"/>
    </xf>
    <xf numFmtId="0" fontId="7" fillId="0" borderId="78" xfId="19" applyFont="1" applyBorder="1" applyAlignment="1">
      <alignment vertical="center"/>
    </xf>
    <xf numFmtId="0" fontId="2" fillId="0" borderId="61" xfId="0" applyFont="1" applyFill="1" applyBorder="1" applyAlignment="1">
      <alignment horizontal="center" vertical="center"/>
    </xf>
    <xf numFmtId="4" fontId="2" fillId="0" borderId="24" xfId="20" applyNumberFormat="1" applyFont="1" applyFill="1" applyBorder="1" applyAlignment="1">
      <alignment horizontal="right" vertical="center"/>
    </xf>
    <xf numFmtId="4" fontId="2" fillId="0" borderId="40" xfId="20" applyNumberFormat="1" applyFont="1" applyFill="1" applyBorder="1" applyAlignment="1">
      <alignment horizontal="right" vertical="center"/>
    </xf>
    <xf numFmtId="0" fontId="7" fillId="0" borderId="18" xfId="0" applyFont="1" applyBorder="1" applyAlignment="1">
      <alignment horizontal="left" vertical="top"/>
    </xf>
    <xf numFmtId="0" fontId="7" fillId="0" borderId="73" xfId="0" applyFont="1" applyFill="1" applyBorder="1" applyAlignment="1">
      <alignment horizontal="center" vertical="center"/>
    </xf>
    <xf numFmtId="0" fontId="2" fillId="0" borderId="61" xfId="0" applyFont="1" applyFill="1" applyBorder="1" applyAlignment="1">
      <alignment horizontal="center"/>
    </xf>
    <xf numFmtId="4" fontId="2" fillId="0" borderId="33" xfId="20" applyNumberFormat="1" applyFont="1" applyFill="1" applyBorder="1" applyAlignment="1">
      <alignment horizontal="right" vertical="center"/>
    </xf>
    <xf numFmtId="4" fontId="2" fillId="0" borderId="34" xfId="20" applyNumberFormat="1" applyFont="1" applyFill="1" applyBorder="1" applyAlignment="1">
      <alignment horizontal="right" vertical="center"/>
    </xf>
    <xf numFmtId="0" fontId="2" fillId="0" borderId="73" xfId="0" applyFont="1" applyFill="1" applyBorder="1" applyAlignment="1">
      <alignment horizontal="center" vertical="center"/>
    </xf>
    <xf numFmtId="0" fontId="2" fillId="0" borderId="64" xfId="0" applyFont="1" applyFill="1" applyBorder="1" applyAlignment="1">
      <alignment horizontal="center"/>
    </xf>
    <xf numFmtId="4" fontId="2" fillId="0" borderId="48" xfId="20" applyNumberFormat="1" applyFont="1" applyFill="1" applyBorder="1" applyAlignment="1">
      <alignment horizontal="right" vertical="center"/>
    </xf>
    <xf numFmtId="4" fontId="2" fillId="0" borderId="48" xfId="19" applyNumberFormat="1" applyFont="1" applyBorder="1" applyAlignment="1">
      <alignment vertical="center"/>
    </xf>
    <xf numFmtId="4" fontId="2" fillId="0" borderId="53" xfId="20" applyNumberFormat="1" applyFont="1" applyFill="1" applyBorder="1" applyAlignment="1">
      <alignment horizontal="right" vertical="center"/>
    </xf>
    <xf numFmtId="0" fontId="2" fillId="0" borderId="71" xfId="0" applyFont="1" applyFill="1" applyBorder="1" applyAlignment="1">
      <alignment horizontal="center"/>
    </xf>
    <xf numFmtId="4" fontId="2" fillId="0" borderId="21" xfId="20" applyNumberFormat="1" applyFont="1" applyFill="1" applyBorder="1" applyAlignment="1">
      <alignment horizontal="right" vertical="center"/>
    </xf>
    <xf numFmtId="4" fontId="2" fillId="0" borderId="22" xfId="20" applyNumberFormat="1" applyFont="1" applyFill="1" applyBorder="1" applyAlignment="1">
      <alignment horizontal="right" vertical="center"/>
    </xf>
    <xf numFmtId="2" fontId="2" fillId="0" borderId="21" xfId="0" applyNumberFormat="1" applyFont="1" applyFill="1" applyBorder="1" applyAlignment="1" applyProtection="1">
      <alignment horizontal="right" vertical="center"/>
    </xf>
    <xf numFmtId="4" fontId="7" fillId="0" borderId="24" xfId="19" applyNumberFormat="1" applyFont="1" applyBorder="1" applyAlignment="1">
      <alignment vertical="center"/>
    </xf>
    <xf numFmtId="2" fontId="7" fillId="0" borderId="23" xfId="0" applyNumberFormat="1" applyFont="1" applyBorder="1" applyAlignment="1">
      <alignment horizontal="right" vertical="top" wrapText="1"/>
    </xf>
    <xf numFmtId="2" fontId="7" fillId="0" borderId="23" xfId="0" applyNumberFormat="1" applyFont="1" applyBorder="1" applyAlignment="1">
      <alignment horizontal="right" vertical="center" wrapText="1"/>
    </xf>
    <xf numFmtId="2" fontId="7" fillId="0" borderId="35" xfId="0" applyNumberFormat="1" applyFont="1" applyBorder="1" applyAlignment="1">
      <alignment horizontal="right" vertical="center" wrapText="1"/>
    </xf>
    <xf numFmtId="2" fontId="2" fillId="0" borderId="33" xfId="0" applyNumberFormat="1" applyFont="1" applyFill="1" applyBorder="1" applyAlignment="1" applyProtection="1">
      <alignment horizontal="right" vertical="center"/>
    </xf>
    <xf numFmtId="2" fontId="7" fillId="0" borderId="42" xfId="0" applyNumberFormat="1" applyFont="1" applyFill="1" applyBorder="1" applyAlignment="1" applyProtection="1">
      <alignment horizontal="right" vertical="center"/>
    </xf>
    <xf numFmtId="2" fontId="2" fillId="0" borderId="74" xfId="0" applyNumberFormat="1" applyFont="1" applyFill="1" applyBorder="1" applyAlignment="1" applyProtection="1">
      <alignment horizontal="right" vertical="center"/>
    </xf>
    <xf numFmtId="2" fontId="7" fillId="0" borderId="74" xfId="0" applyNumberFormat="1" applyFont="1" applyFill="1" applyBorder="1" applyAlignment="1" applyProtection="1">
      <alignment horizontal="right" vertical="center"/>
    </xf>
    <xf numFmtId="2" fontId="7" fillId="0" borderId="63" xfId="0" applyNumberFormat="1" applyFont="1" applyFill="1" applyBorder="1" applyAlignment="1" applyProtection="1">
      <alignment horizontal="right" vertical="center"/>
    </xf>
    <xf numFmtId="2" fontId="7" fillId="0" borderId="76" xfId="0" applyNumberFormat="1" applyFont="1" applyFill="1" applyBorder="1" applyAlignment="1" applyProtection="1">
      <alignment horizontal="right" vertical="center"/>
    </xf>
    <xf numFmtId="2" fontId="2" fillId="0" borderId="62" xfId="0" applyNumberFormat="1" applyFont="1" applyFill="1" applyBorder="1" applyAlignment="1" applyProtection="1">
      <alignment horizontal="right" vertical="center"/>
    </xf>
    <xf numFmtId="2" fontId="7" fillId="0" borderId="69" xfId="0" applyNumberFormat="1" applyFont="1" applyFill="1" applyBorder="1" applyAlignment="1" applyProtection="1">
      <alignment horizontal="right" vertical="center"/>
    </xf>
    <xf numFmtId="2" fontId="2" fillId="0" borderId="83" xfId="0" applyNumberFormat="1" applyFont="1" applyFill="1" applyBorder="1" applyAlignment="1" applyProtection="1">
      <alignment horizontal="right" vertical="center"/>
    </xf>
    <xf numFmtId="2" fontId="2" fillId="0" borderId="51" xfId="0" applyNumberFormat="1" applyFont="1" applyFill="1" applyBorder="1" applyAlignment="1" applyProtection="1">
      <alignment horizontal="right" vertical="center"/>
    </xf>
    <xf numFmtId="2" fontId="2" fillId="0" borderId="21" xfId="0" applyNumberFormat="1" applyFont="1" applyBorder="1" applyAlignment="1">
      <alignment horizontal="center" vertical="center" wrapText="1"/>
    </xf>
    <xf numFmtId="2" fontId="7" fillId="0" borderId="0" xfId="0" applyNumberFormat="1" applyFont="1" applyBorder="1" applyAlignment="1">
      <alignment horizontal="center" vertical="center"/>
    </xf>
    <xf numFmtId="2" fontId="2" fillId="0" borderId="24" xfId="0" applyNumberFormat="1" applyFont="1" applyBorder="1" applyAlignment="1">
      <alignment horizontal="right" vertical="center" wrapText="1"/>
    </xf>
    <xf numFmtId="2" fontId="2" fillId="0" borderId="33" xfId="0" applyNumberFormat="1" applyFont="1" applyBorder="1" applyAlignment="1">
      <alignment horizontal="right" vertical="center" wrapText="1"/>
    </xf>
    <xf numFmtId="0" fontId="28" fillId="0" borderId="0" xfId="0" applyFont="1" applyFill="1"/>
    <xf numFmtId="0" fontId="28" fillId="0" borderId="0" xfId="0" applyFont="1" applyFill="1" applyAlignment="1">
      <alignment horizontal="center" vertical="center"/>
    </xf>
    <xf numFmtId="0" fontId="27" fillId="0" borderId="0" xfId="0" applyFont="1" applyFill="1" applyAlignment="1">
      <alignment vertical="center"/>
    </xf>
    <xf numFmtId="0" fontId="28" fillId="0" borderId="25" xfId="4" applyFont="1" applyFill="1" applyBorder="1" applyAlignment="1">
      <alignment horizontal="center" vertical="center" wrapText="1"/>
    </xf>
    <xf numFmtId="0" fontId="28" fillId="0" borderId="21" xfId="4" applyFont="1" applyFill="1" applyBorder="1" applyAlignment="1">
      <alignment horizontal="center" vertical="center" wrapText="1"/>
    </xf>
    <xf numFmtId="0" fontId="28" fillId="0" borderId="22" xfId="4" applyFont="1" applyFill="1" applyBorder="1" applyAlignment="1">
      <alignment horizontal="center" vertical="center" wrapText="1"/>
    </xf>
    <xf numFmtId="0" fontId="28" fillId="0" borderId="25" xfId="4" applyFont="1" applyFill="1" applyBorder="1" applyAlignment="1">
      <alignment horizontal="center" vertical="top" wrapText="1"/>
    </xf>
    <xf numFmtId="0" fontId="28" fillId="0" borderId="21" xfId="4" applyFont="1" applyFill="1" applyBorder="1" applyAlignment="1">
      <alignment horizontal="center" vertical="top" wrapText="1"/>
    </xf>
    <xf numFmtId="0" fontId="28" fillId="0" borderId="22" xfId="4" applyFont="1" applyFill="1" applyBorder="1" applyAlignment="1">
      <alignment horizontal="center" vertical="top" wrapText="1"/>
    </xf>
    <xf numFmtId="0" fontId="28" fillId="0" borderId="45" xfId="0" applyFont="1" applyFill="1" applyBorder="1" applyAlignment="1">
      <alignment horizontal="center" vertical="center" wrapText="1"/>
    </xf>
    <xf numFmtId="0" fontId="28" fillId="0" borderId="46" xfId="0" applyFont="1" applyFill="1" applyBorder="1" applyAlignment="1">
      <alignment vertical="center" wrapText="1"/>
    </xf>
    <xf numFmtId="0" fontId="28" fillId="0" borderId="47"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1" xfId="0" applyFont="1" applyFill="1" applyBorder="1" applyAlignment="1">
      <alignment vertical="center" wrapText="1"/>
    </xf>
    <xf numFmtId="0" fontId="28" fillId="0" borderId="22"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3" xfId="0" applyFont="1" applyFill="1" applyBorder="1" applyAlignment="1">
      <alignment vertical="center" wrapText="1"/>
    </xf>
    <xf numFmtId="0" fontId="27" fillId="0" borderId="33" xfId="0" applyFont="1" applyFill="1" applyBorder="1" applyAlignment="1">
      <alignment horizontal="center" vertical="center" wrapText="1"/>
    </xf>
    <xf numFmtId="4" fontId="27" fillId="0" borderId="33" xfId="0" applyNumberFormat="1" applyFont="1" applyFill="1" applyBorder="1" applyAlignment="1">
      <alignment horizontal="right" vertical="center" wrapText="1"/>
    </xf>
    <xf numFmtId="0" fontId="27" fillId="0" borderId="31" xfId="0" applyFont="1" applyFill="1" applyBorder="1" applyAlignment="1">
      <alignment horizontal="center" vertical="center" wrapText="1"/>
    </xf>
    <xf numFmtId="0" fontId="27" fillId="0" borderId="35" xfId="0" applyFont="1" applyFill="1" applyBorder="1" applyAlignment="1">
      <alignment vertical="center" wrapText="1"/>
    </xf>
    <xf numFmtId="0" fontId="27" fillId="0" borderId="35" xfId="0" applyFont="1" applyFill="1" applyBorder="1" applyAlignment="1">
      <alignment horizontal="center" vertical="center" wrapText="1"/>
    </xf>
    <xf numFmtId="4" fontId="27" fillId="0" borderId="35" xfId="0" applyNumberFormat="1" applyFont="1" applyFill="1" applyBorder="1" applyAlignment="1">
      <alignment horizontal="right" vertical="center" wrapText="1"/>
    </xf>
    <xf numFmtId="0" fontId="27" fillId="0" borderId="45" xfId="0" applyFont="1" applyFill="1" applyBorder="1" applyAlignment="1">
      <alignment horizontal="center" vertical="center" wrapText="1"/>
    </xf>
    <xf numFmtId="0" fontId="27" fillId="0" borderId="46" xfId="0" applyFont="1" applyFill="1" applyBorder="1" applyAlignment="1">
      <alignment horizontal="center" vertical="center" wrapText="1"/>
    </xf>
    <xf numFmtId="4" fontId="27" fillId="0" borderId="46" xfId="0" applyNumberFormat="1" applyFont="1" applyFill="1" applyBorder="1" applyAlignment="1">
      <alignment horizontal="right" vertical="center" wrapText="1"/>
    </xf>
    <xf numFmtId="4" fontId="28" fillId="0" borderId="21" xfId="0" applyNumberFormat="1" applyFont="1" applyFill="1" applyBorder="1"/>
    <xf numFmtId="0" fontId="27" fillId="0" borderId="21" xfId="0" applyFont="1" applyFill="1" applyBorder="1"/>
    <xf numFmtId="0" fontId="27" fillId="0" borderId="22" xfId="0" applyFont="1" applyFill="1" applyBorder="1"/>
    <xf numFmtId="0" fontId="28" fillId="0" borderId="21" xfId="0" applyFont="1" applyFill="1" applyBorder="1" applyAlignment="1">
      <alignment horizontal="center" vertical="center" wrapText="1"/>
    </xf>
    <xf numFmtId="0" fontId="28" fillId="0" borderId="45" xfId="0" applyFont="1" applyFill="1" applyBorder="1" applyAlignment="1">
      <alignment horizontal="center" vertical="top" wrapText="1"/>
    </xf>
    <xf numFmtId="0" fontId="28" fillId="0" borderId="46" xfId="0" applyFont="1" applyFill="1" applyBorder="1" applyAlignment="1">
      <alignment horizontal="center" vertical="top" wrapText="1"/>
    </xf>
    <xf numFmtId="0" fontId="28" fillId="0" borderId="47" xfId="0" applyFont="1" applyFill="1" applyBorder="1" applyAlignment="1">
      <alignment horizontal="center" vertical="top" wrapText="1"/>
    </xf>
    <xf numFmtId="0" fontId="27" fillId="0" borderId="33" xfId="0" applyFont="1" applyFill="1" applyBorder="1"/>
    <xf numFmtId="0" fontId="27" fillId="0" borderId="33" xfId="0" applyFont="1" applyFill="1" applyBorder="1" applyAlignment="1">
      <alignment horizontal="center"/>
    </xf>
    <xf numFmtId="0" fontId="27" fillId="0" borderId="34" xfId="0" applyFont="1" applyFill="1" applyBorder="1" applyAlignment="1">
      <alignment horizontal="center"/>
    </xf>
    <xf numFmtId="0" fontId="27" fillId="0" borderId="30" xfId="0" applyFont="1" applyFill="1" applyBorder="1" applyAlignment="1">
      <alignment horizontal="center" vertical="center" wrapText="1"/>
    </xf>
    <xf numFmtId="0" fontId="27" fillId="0" borderId="23" xfId="0" applyFont="1" applyFill="1" applyBorder="1" applyAlignment="1"/>
    <xf numFmtId="0" fontId="27" fillId="0" borderId="23" xfId="0" applyFont="1" applyFill="1" applyBorder="1" applyAlignment="1">
      <alignment horizontal="center" vertical="top"/>
    </xf>
    <xf numFmtId="4" fontId="27" fillId="0" borderId="23" xfId="0" applyNumberFormat="1" applyFont="1" applyFill="1" applyBorder="1" applyAlignment="1">
      <alignment horizontal="right" vertical="center" wrapText="1"/>
    </xf>
    <xf numFmtId="0" fontId="27" fillId="0" borderId="32" xfId="0" applyFont="1" applyFill="1" applyBorder="1" applyAlignment="1">
      <alignment horizontal="center"/>
    </xf>
    <xf numFmtId="0" fontId="27" fillId="0" borderId="23" xfId="0" applyFont="1" applyFill="1" applyBorder="1"/>
    <xf numFmtId="0" fontId="27" fillId="0" borderId="35" xfId="0" applyFont="1" applyFill="1" applyBorder="1"/>
    <xf numFmtId="0" fontId="27" fillId="0" borderId="35" xfId="0" applyFont="1" applyFill="1" applyBorder="1" applyAlignment="1">
      <alignment horizontal="center" vertical="top"/>
    </xf>
    <xf numFmtId="0" fontId="27" fillId="0" borderId="36" xfId="0" applyFont="1" applyFill="1" applyBorder="1" applyAlignment="1">
      <alignment horizontal="center"/>
    </xf>
    <xf numFmtId="0" fontId="27" fillId="0" borderId="25" xfId="0" applyFont="1" applyFill="1" applyBorder="1"/>
    <xf numFmtId="3" fontId="28" fillId="0" borderId="21" xfId="0" applyNumberFormat="1" applyFont="1" applyFill="1" applyBorder="1" applyAlignment="1">
      <alignment horizontal="center" vertical="center" wrapText="1"/>
    </xf>
    <xf numFmtId="0" fontId="27" fillId="0" borderId="21" xfId="0" applyFont="1" applyFill="1" applyBorder="1" applyAlignment="1">
      <alignment horizontal="center" vertical="top"/>
    </xf>
    <xf numFmtId="4" fontId="28" fillId="0" borderId="21" xfId="0" applyNumberFormat="1" applyFont="1" applyFill="1" applyBorder="1" applyAlignment="1"/>
    <xf numFmtId="0" fontId="27" fillId="0" borderId="22" xfId="0" applyFont="1" applyFill="1" applyBorder="1" applyAlignment="1"/>
    <xf numFmtId="4" fontId="27" fillId="0" borderId="0" xfId="0" applyNumberFormat="1" applyFont="1" applyFill="1"/>
    <xf numFmtId="0" fontId="27" fillId="0" borderId="0" xfId="23" applyFont="1"/>
    <xf numFmtId="169" fontId="27" fillId="0" borderId="0" xfId="23" applyNumberFormat="1" applyFont="1" applyFill="1"/>
    <xf numFmtId="0" fontId="27" fillId="0" borderId="0" xfId="23" applyFont="1" applyBorder="1" applyAlignment="1">
      <alignment vertical="top"/>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4" fontId="29" fillId="0" borderId="46" xfId="0" applyNumberFormat="1" applyFont="1" applyBorder="1" applyAlignment="1">
      <alignment horizontal="center" vertical="center" wrapText="1"/>
    </xf>
    <xf numFmtId="0" fontId="27" fillId="0" borderId="29" xfId="23" applyFont="1" applyBorder="1" applyAlignment="1">
      <alignment horizontal="center" vertical="center"/>
    </xf>
    <xf numFmtId="0" fontId="27" fillId="0" borderId="33" xfId="23" applyFont="1" applyBorder="1" applyAlignment="1">
      <alignment vertical="center"/>
    </xf>
    <xf numFmtId="0" fontId="27" fillId="0" borderId="33" xfId="23" applyFont="1" applyBorder="1" applyAlignment="1">
      <alignment horizontal="center" vertical="center"/>
    </xf>
    <xf numFmtId="169" fontId="27" fillId="0" borderId="33" xfId="23" applyNumberFormat="1" applyFont="1" applyFill="1" applyBorder="1" applyAlignment="1">
      <alignment horizontal="right" vertical="center"/>
    </xf>
    <xf numFmtId="0" fontId="27" fillId="0" borderId="30" xfId="23" applyFont="1" applyBorder="1" applyAlignment="1">
      <alignment horizontal="center" vertical="center"/>
    </xf>
    <xf numFmtId="0" fontId="27" fillId="0" borderId="23" xfId="23" applyFont="1" applyBorder="1" applyAlignment="1">
      <alignment vertical="center" wrapText="1"/>
    </xf>
    <xf numFmtId="0" fontId="27" fillId="0" borderId="23" xfId="23" applyFont="1" applyBorder="1" applyAlignment="1">
      <alignment horizontal="center" vertical="center"/>
    </xf>
    <xf numFmtId="169" fontId="27" fillId="0" borderId="23" xfId="23" applyNumberFormat="1" applyFont="1" applyFill="1" applyBorder="1" applyAlignment="1">
      <alignment horizontal="right" vertical="center"/>
    </xf>
    <xf numFmtId="4" fontId="27" fillId="0" borderId="23" xfId="23" applyNumberFormat="1" applyFont="1" applyBorder="1" applyAlignment="1">
      <alignment horizontal="right" vertical="center"/>
    </xf>
    <xf numFmtId="0" fontId="27" fillId="0" borderId="23" xfId="23" applyFont="1" applyBorder="1" applyAlignment="1">
      <alignment vertical="center"/>
    </xf>
    <xf numFmtId="0" fontId="27" fillId="0" borderId="31" xfId="23" applyFont="1" applyBorder="1" applyAlignment="1">
      <alignment horizontal="center" vertical="center"/>
    </xf>
    <xf numFmtId="0" fontId="27" fillId="0" borderId="35" xfId="23" applyFont="1" applyBorder="1" applyAlignment="1">
      <alignment vertical="center"/>
    </xf>
    <xf numFmtId="0" fontId="27" fillId="0" borderId="35" xfId="23" applyFont="1" applyBorder="1" applyAlignment="1">
      <alignment horizontal="center" vertical="center"/>
    </xf>
    <xf numFmtId="169" fontId="27" fillId="0" borderId="35" xfId="23" applyNumberFormat="1" applyFont="1" applyFill="1" applyBorder="1" applyAlignment="1">
      <alignment horizontal="right" vertical="center"/>
    </xf>
    <xf numFmtId="4" fontId="27" fillId="0" borderId="35" xfId="23" applyNumberFormat="1" applyFont="1" applyBorder="1" applyAlignment="1">
      <alignment horizontal="right" vertical="center"/>
    </xf>
    <xf numFmtId="0" fontId="21"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169" fontId="21" fillId="0" borderId="0" xfId="0" applyNumberFormat="1" applyFont="1" applyFill="1" applyAlignment="1">
      <alignment vertical="center"/>
    </xf>
    <xf numFmtId="4" fontId="21" fillId="0" borderId="0" xfId="0" applyNumberFormat="1" applyFont="1" applyAlignment="1">
      <alignment vertical="center"/>
    </xf>
    <xf numFmtId="4" fontId="29" fillId="0" borderId="0" xfId="0" applyNumberFormat="1" applyFont="1" applyAlignment="1">
      <alignment vertical="center"/>
    </xf>
    <xf numFmtId="0" fontId="28" fillId="0" borderId="0" xfId="1" applyFont="1" applyFill="1" applyAlignment="1" applyProtection="1">
      <alignment vertical="center" wrapText="1"/>
      <protection locked="0"/>
    </xf>
    <xf numFmtId="0" fontId="27" fillId="0" borderId="0" xfId="3" applyFont="1" applyAlignment="1">
      <alignment horizontal="center" vertical="center"/>
    </xf>
    <xf numFmtId="4" fontId="27" fillId="0" borderId="0" xfId="3" applyNumberFormat="1" applyFont="1" applyAlignment="1">
      <alignment horizontal="right" vertical="center"/>
    </xf>
    <xf numFmtId="0" fontId="27" fillId="0" borderId="0" xfId="0" applyFont="1" applyBorder="1" applyAlignment="1">
      <alignment vertical="center"/>
    </xf>
    <xf numFmtId="0" fontId="27" fillId="0" borderId="0" xfId="0" applyFont="1"/>
    <xf numFmtId="0" fontId="27" fillId="0" borderId="0" xfId="1" applyFont="1" applyFill="1" applyAlignment="1" applyProtection="1">
      <alignment horizontal="left" vertical="center" wrapText="1"/>
      <protection locked="0"/>
    </xf>
    <xf numFmtId="2" fontId="27" fillId="0" borderId="37" xfId="1" applyNumberFormat="1" applyFont="1" applyFill="1" applyBorder="1" applyAlignment="1" applyProtection="1">
      <alignment horizontal="left" vertical="center" wrapText="1"/>
      <protection locked="0"/>
    </xf>
    <xf numFmtId="4" fontId="27" fillId="0" borderId="37" xfId="3" applyNumberFormat="1" applyFont="1" applyBorder="1" applyAlignment="1">
      <alignment horizontal="right" vertical="center"/>
    </xf>
    <xf numFmtId="2" fontId="28" fillId="0" borderId="0" xfId="1" applyNumberFormat="1" applyFont="1" applyFill="1" applyAlignment="1" applyProtection="1">
      <alignment horizontal="left" vertical="center" wrapText="1"/>
      <protection locked="0"/>
    </xf>
    <xf numFmtId="4" fontId="28" fillId="0" borderId="0" xfId="3" applyNumberFormat="1" applyFont="1" applyAlignment="1">
      <alignment horizontal="right" vertical="center"/>
    </xf>
    <xf numFmtId="0" fontId="27" fillId="0" borderId="0" xfId="1" applyFont="1" applyFill="1" applyAlignment="1" applyProtection="1">
      <alignment vertical="center" wrapText="1"/>
      <protection locked="0"/>
    </xf>
    <xf numFmtId="0" fontId="27" fillId="0" borderId="0" xfId="1" applyFont="1" applyFill="1" applyBorder="1" applyAlignment="1" applyProtection="1">
      <alignment vertical="center" wrapText="1"/>
      <protection locked="0"/>
    </xf>
    <xf numFmtId="4" fontId="27" fillId="0" borderId="0" xfId="1" applyNumberFormat="1" applyFont="1" applyFill="1" applyBorder="1" applyAlignment="1" applyProtection="1">
      <alignment horizontal="right" vertical="center"/>
      <protection locked="0"/>
    </xf>
    <xf numFmtId="2" fontId="27" fillId="0" borderId="38" xfId="1" applyNumberFormat="1" applyFont="1" applyFill="1" applyBorder="1" applyAlignment="1" applyProtection="1">
      <alignment horizontal="left" vertical="center" wrapText="1"/>
      <protection locked="0"/>
    </xf>
    <xf numFmtId="4" fontId="27" fillId="0" borderId="38" xfId="1" applyNumberFormat="1" applyFont="1" applyFill="1" applyBorder="1" applyAlignment="1" applyProtection="1">
      <alignment horizontal="right" vertical="center"/>
      <protection locked="0"/>
    </xf>
    <xf numFmtId="0" fontId="27" fillId="0" borderId="0" xfId="2" applyFont="1" applyFill="1" applyAlignment="1" applyProtection="1">
      <alignment vertical="center" wrapText="1"/>
      <protection locked="0"/>
    </xf>
    <xf numFmtId="0" fontId="27" fillId="0" borderId="0" xfId="1" applyNumberFormat="1" applyFont="1" applyFill="1" applyBorder="1" applyAlignment="1" applyProtection="1">
      <alignment vertical="center" wrapText="1"/>
      <protection locked="0"/>
    </xf>
    <xf numFmtId="4" fontId="27" fillId="0" borderId="0" xfId="1" applyNumberFormat="1" applyFont="1" applyFill="1" applyAlignment="1" applyProtection="1">
      <alignment horizontal="right" vertical="center"/>
      <protection locked="0"/>
    </xf>
    <xf numFmtId="0" fontId="28" fillId="0" borderId="0" xfId="1" applyNumberFormat="1" applyFont="1" applyFill="1" applyBorder="1" applyAlignment="1" applyProtection="1">
      <alignment vertical="center" wrapText="1"/>
      <protection locked="0"/>
    </xf>
    <xf numFmtId="4" fontId="28" fillId="0" borderId="0" xfId="1" applyNumberFormat="1" applyFont="1" applyFill="1" applyAlignment="1" applyProtection="1">
      <alignment horizontal="right" vertical="center"/>
      <protection locked="0"/>
    </xf>
    <xf numFmtId="0" fontId="2" fillId="0" borderId="46" xfId="1" applyFont="1" applyFill="1" applyBorder="1" applyAlignment="1">
      <alignment horizontal="left" vertical="center"/>
    </xf>
    <xf numFmtId="0" fontId="2" fillId="0" borderId="84" xfId="1" applyFont="1" applyFill="1" applyBorder="1" applyAlignment="1">
      <alignment horizontal="left" vertical="center"/>
    </xf>
    <xf numFmtId="0" fontId="7" fillId="6" borderId="56" xfId="1" applyFont="1" applyFill="1" applyBorder="1" applyAlignment="1">
      <alignment horizontal="left" vertical="center"/>
    </xf>
    <xf numFmtId="0" fontId="2" fillId="0" borderId="56" xfId="1" applyFont="1" applyFill="1" applyBorder="1" applyAlignment="1">
      <alignment horizontal="left" vertical="center"/>
    </xf>
    <xf numFmtId="0" fontId="7" fillId="6" borderId="21" xfId="1" applyFont="1" applyFill="1" applyBorder="1" applyAlignment="1">
      <alignment horizontal="left" vertical="center"/>
    </xf>
    <xf numFmtId="0" fontId="7" fillId="0" borderId="23" xfId="1" applyFont="1" applyFill="1" applyBorder="1" applyAlignment="1">
      <alignment horizontal="left" vertical="center"/>
    </xf>
    <xf numFmtId="0" fontId="7" fillId="0" borderId="42" xfId="1" applyFont="1" applyFill="1" applyBorder="1" applyAlignment="1">
      <alignment horizontal="left" vertical="center"/>
    </xf>
    <xf numFmtId="4" fontId="3" fillId="0" borderId="33" xfId="0" applyNumberFormat="1" applyFont="1" applyBorder="1" applyAlignment="1" applyProtection="1">
      <alignment horizontal="right" vertical="center"/>
      <protection locked="0"/>
    </xf>
    <xf numFmtId="4" fontId="3" fillId="0" borderId="23" xfId="0" applyNumberFormat="1" applyFont="1" applyBorder="1" applyAlignment="1" applyProtection="1">
      <alignment horizontal="right" vertical="center"/>
      <protection locked="0"/>
    </xf>
    <xf numFmtId="4" fontId="3" fillId="0" borderId="35" xfId="0" applyNumberFormat="1" applyFont="1" applyBorder="1" applyAlignment="1" applyProtection="1">
      <alignment horizontal="right" vertical="center"/>
      <protection locked="0"/>
    </xf>
    <xf numFmtId="4" fontId="3" fillId="0" borderId="33" xfId="0" applyNumberFormat="1" applyFont="1" applyFill="1" applyBorder="1" applyAlignment="1" applyProtection="1">
      <alignment horizontal="right" vertical="center"/>
      <protection locked="0"/>
    </xf>
    <xf numFmtId="4" fontId="3" fillId="0" borderId="23" xfId="0" applyNumberFormat="1" applyFont="1" applyFill="1" applyBorder="1" applyAlignment="1" applyProtection="1">
      <alignment horizontal="right" vertical="center"/>
      <protection locked="0"/>
    </xf>
    <xf numFmtId="0" fontId="8" fillId="0" borderId="26" xfId="0" applyFont="1" applyBorder="1" applyAlignment="1">
      <alignment horizontal="center" vertical="top"/>
    </xf>
    <xf numFmtId="0" fontId="8" fillId="0" borderId="27" xfId="0" applyFont="1" applyBorder="1" applyAlignment="1">
      <alignment horizontal="center" vertical="top"/>
    </xf>
    <xf numFmtId="0" fontId="3" fillId="0" borderId="0" xfId="0" applyFont="1" applyAlignment="1">
      <alignment horizontal="left" wrapText="1"/>
    </xf>
    <xf numFmtId="49" fontId="2" fillId="0" borderId="64" xfId="0" applyNumberFormat="1" applyFont="1" applyFill="1" applyBorder="1" applyAlignment="1">
      <alignment horizontal="center" vertical="center"/>
    </xf>
    <xf numFmtId="49" fontId="2" fillId="0" borderId="67" xfId="0" applyNumberFormat="1" applyFont="1" applyFill="1" applyBorder="1" applyAlignment="1">
      <alignment horizontal="center" vertical="center"/>
    </xf>
    <xf numFmtId="49" fontId="2" fillId="0" borderId="60" xfId="0" applyNumberFormat="1" applyFont="1" applyFill="1" applyBorder="1" applyAlignment="1">
      <alignment horizontal="center" vertical="top"/>
    </xf>
    <xf numFmtId="49" fontId="2" fillId="0" borderId="64" xfId="0" applyNumberFormat="1" applyFont="1" applyFill="1" applyBorder="1" applyAlignment="1">
      <alignment horizontal="center" vertical="top"/>
    </xf>
    <xf numFmtId="49" fontId="2" fillId="0" borderId="67" xfId="0" applyNumberFormat="1" applyFont="1" applyFill="1" applyBorder="1" applyAlignment="1">
      <alignment horizontal="center" vertical="top"/>
    </xf>
    <xf numFmtId="49" fontId="2" fillId="0" borderId="26" xfId="0" applyNumberFormat="1" applyFont="1" applyFill="1" applyBorder="1" applyAlignment="1">
      <alignment horizontal="center" vertical="top"/>
    </xf>
    <xf numFmtId="49" fontId="2" fillId="0" borderId="18" xfId="0" applyNumberFormat="1" applyFont="1" applyFill="1" applyBorder="1" applyAlignment="1">
      <alignment horizontal="center" vertical="top"/>
    </xf>
    <xf numFmtId="49" fontId="2" fillId="0" borderId="70" xfId="0" applyNumberFormat="1" applyFont="1" applyFill="1" applyBorder="1" applyAlignment="1">
      <alignment horizontal="center" vertical="top"/>
    </xf>
    <xf numFmtId="49" fontId="2" fillId="0" borderId="64" xfId="0" applyNumberFormat="1" applyFont="1" applyFill="1" applyBorder="1" applyAlignment="1">
      <alignment vertical="top"/>
    </xf>
    <xf numFmtId="49" fontId="2" fillId="0" borderId="67" xfId="0" applyNumberFormat="1" applyFont="1" applyFill="1" applyBorder="1" applyAlignment="1">
      <alignment vertical="top"/>
    </xf>
    <xf numFmtId="49" fontId="2" fillId="0" borderId="60" xfId="0" applyNumberFormat="1" applyFont="1" applyFill="1" applyBorder="1" applyAlignment="1">
      <alignment horizontal="center" vertical="center"/>
    </xf>
    <xf numFmtId="49" fontId="2" fillId="0" borderId="58" xfId="0" applyNumberFormat="1" applyFont="1" applyFill="1" applyBorder="1" applyAlignment="1">
      <alignment horizontal="center" vertical="top"/>
    </xf>
    <xf numFmtId="49" fontId="4" fillId="0" borderId="0" xfId="16" applyFont="1" applyFill="1">
      <alignment horizontal="left" vertical="center" wrapText="1"/>
    </xf>
    <xf numFmtId="49" fontId="6" fillId="0" borderId="0" xfId="6" applyNumberFormat="1" applyFont="1" applyFill="1"/>
    <xf numFmtId="49" fontId="4" fillId="0" borderId="37" xfId="16" applyFont="1" applyFill="1" applyBorder="1">
      <alignment horizontal="left" vertical="center" wrapText="1"/>
    </xf>
    <xf numFmtId="49" fontId="6" fillId="0" borderId="37" xfId="6" applyNumberFormat="1" applyFont="1" applyFill="1" applyBorder="1"/>
    <xf numFmtId="3" fontId="28" fillId="0" borderId="25" xfId="4" applyNumberFormat="1" applyFont="1" applyFill="1" applyBorder="1" applyAlignment="1">
      <alignment horizontal="center" vertical="center" wrapText="1"/>
    </xf>
    <xf numFmtId="3" fontId="28" fillId="0" borderId="21" xfId="4" applyNumberFormat="1" applyFont="1" applyFill="1" applyBorder="1" applyAlignment="1">
      <alignment horizontal="center" vertical="center" wrapText="1"/>
    </xf>
    <xf numFmtId="0" fontId="28" fillId="0" borderId="46" xfId="0" applyFont="1" applyFill="1" applyBorder="1" applyAlignment="1">
      <alignment vertical="center" wrapText="1"/>
    </xf>
    <xf numFmtId="0" fontId="28" fillId="0" borderId="21" xfId="0" applyFont="1" applyFill="1" applyBorder="1" applyAlignment="1">
      <alignment vertical="center" wrapText="1"/>
    </xf>
    <xf numFmtId="0" fontId="3" fillId="0" borderId="20" xfId="0" applyFont="1" applyBorder="1" applyAlignment="1">
      <alignment vertical="center" wrapText="1"/>
    </xf>
    <xf numFmtId="0" fontId="3" fillId="0" borderId="6" xfId="0" applyFont="1" applyBorder="1" applyAlignment="1">
      <alignment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7" xfId="0" applyFont="1" applyBorder="1" applyAlignment="1">
      <alignment vertical="center" wrapText="1"/>
    </xf>
    <xf numFmtId="0" fontId="3" fillId="0" borderId="7" xfId="0" applyFont="1" applyBorder="1" applyAlignment="1">
      <alignment vertical="center" wrapText="1"/>
    </xf>
    <xf numFmtId="0" fontId="3" fillId="0" borderId="18" xfId="0" applyFont="1" applyBorder="1" applyAlignment="1">
      <alignment vertical="center" wrapText="1"/>
    </xf>
    <xf numFmtId="0" fontId="3" fillId="0" borderId="13" xfId="0" applyFont="1" applyBorder="1" applyAlignment="1">
      <alignment vertical="center" wrapText="1"/>
    </xf>
    <xf numFmtId="0" fontId="3" fillId="0" borderId="19" xfId="0" applyFont="1" applyBorder="1" applyAlignment="1">
      <alignment vertical="center" wrapText="1"/>
    </xf>
    <xf numFmtId="0" fontId="3"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17" xfId="0" applyFont="1" applyBorder="1" applyAlignment="1">
      <alignment vertical="top" wrapText="1"/>
    </xf>
    <xf numFmtId="0" fontId="3" fillId="0" borderId="7" xfId="0" applyFont="1" applyBorder="1" applyAlignment="1">
      <alignment vertical="top" wrapText="1"/>
    </xf>
    <xf numFmtId="0" fontId="3" fillId="0" borderId="18" xfId="0" applyFont="1" applyBorder="1" applyAlignment="1">
      <alignment vertical="top" wrapText="1"/>
    </xf>
    <xf numFmtId="0" fontId="3" fillId="0" borderId="13" xfId="0" applyFont="1" applyBorder="1" applyAlignment="1">
      <alignment vertical="top" wrapText="1"/>
    </xf>
    <xf numFmtId="0" fontId="3" fillId="0" borderId="19" xfId="0" applyFont="1" applyBorder="1" applyAlignment="1">
      <alignment vertical="top" wrapText="1"/>
    </xf>
    <xf numFmtId="0" fontId="3" fillId="0" borderId="8" xfId="0" applyFont="1" applyBorder="1" applyAlignment="1">
      <alignment vertical="top"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2" fillId="0" borderId="0" xfId="0" applyNumberFormat="1" applyFont="1" applyFill="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4" fontId="4" fillId="0" borderId="0" xfId="0" applyNumberFormat="1" applyFont="1" applyBorder="1" applyAlignment="1" applyProtection="1">
      <alignment horizontal="right" vertical="center" wrapText="1"/>
      <protection locked="0"/>
    </xf>
    <xf numFmtId="4" fontId="3" fillId="0" borderId="0" xfId="0" applyNumberFormat="1" applyFont="1" applyAlignment="1" applyProtection="1">
      <alignment horizontal="right" vertical="center"/>
      <protection locked="0"/>
    </xf>
    <xf numFmtId="4" fontId="29" fillId="0" borderId="0" xfId="0" applyNumberFormat="1" applyFont="1" applyAlignment="1" applyProtection="1">
      <alignment horizontal="right" vertical="center"/>
      <protection locked="0"/>
    </xf>
    <xf numFmtId="0" fontId="4" fillId="0" borderId="0" xfId="0" applyFont="1" applyBorder="1" applyAlignment="1" applyProtection="1">
      <alignment horizontal="left" vertical="center" wrapText="1"/>
      <protection locked="0"/>
    </xf>
    <xf numFmtId="0" fontId="3" fillId="0" borderId="0" xfId="0" applyFont="1" applyProtection="1">
      <protection locked="0"/>
    </xf>
    <xf numFmtId="49" fontId="3" fillId="0" borderId="0" xfId="0" applyNumberFormat="1"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4" fontId="3" fillId="0" borderId="0" xfId="0" applyNumberFormat="1" applyFont="1" applyBorder="1" applyAlignment="1" applyProtection="1">
      <alignment horizontal="right" vertical="center" wrapText="1"/>
      <protection locked="0"/>
    </xf>
    <xf numFmtId="0" fontId="7" fillId="0" borderId="0" xfId="1" applyFont="1" applyAlignment="1" applyProtection="1">
      <alignment horizontal="right" vertical="center" wrapText="1"/>
      <protection locked="0"/>
    </xf>
    <xf numFmtId="4" fontId="3" fillId="0" borderId="37" xfId="0" applyNumberFormat="1" applyFont="1" applyBorder="1" applyAlignment="1" applyProtection="1">
      <alignment horizontal="right" vertical="center" wrapText="1"/>
      <protection locked="0"/>
    </xf>
    <xf numFmtId="0" fontId="3" fillId="0" borderId="0" xfId="0" applyFont="1" applyBorder="1" applyAlignment="1" applyProtection="1">
      <alignment horizontal="right" vertical="center" wrapText="1"/>
      <protection locked="0"/>
    </xf>
    <xf numFmtId="165" fontId="7" fillId="0" borderId="0" xfId="3" applyNumberFormat="1" applyFont="1" applyAlignment="1" applyProtection="1">
      <alignment horizontal="right" vertical="center" wrapText="1"/>
      <protection locked="0"/>
    </xf>
    <xf numFmtId="0" fontId="7" fillId="0" borderId="0" xfId="1" applyFont="1" applyAlignment="1" applyProtection="1">
      <alignment horizontal="center" vertical="center" wrapText="1"/>
      <protection locked="0"/>
    </xf>
    <xf numFmtId="0" fontId="3" fillId="0" borderId="33" xfId="0" applyFont="1" applyBorder="1" applyProtection="1">
      <protection locked="0"/>
    </xf>
    <xf numFmtId="0" fontId="3" fillId="0" borderId="27" xfId="0" applyFont="1" applyBorder="1" applyProtection="1">
      <protection locked="0"/>
    </xf>
    <xf numFmtId="0" fontId="4" fillId="0" borderId="0" xfId="0" applyFont="1" applyProtection="1">
      <protection locked="0"/>
    </xf>
    <xf numFmtId="0" fontId="7" fillId="0" borderId="0" xfId="19" applyFont="1" applyAlignment="1" applyProtection="1">
      <alignment horizontal="center" vertical="center"/>
      <protection locked="0"/>
    </xf>
    <xf numFmtId="0" fontId="7" fillId="0" borderId="0" xfId="0" applyFont="1" applyBorder="1" applyAlignment="1" applyProtection="1">
      <alignment horizontal="right" vertical="center" wrapText="1"/>
      <protection locked="0"/>
    </xf>
    <xf numFmtId="4" fontId="7" fillId="0" borderId="0" xfId="0" applyNumberFormat="1" applyFont="1" applyBorder="1" applyAlignment="1" applyProtection="1">
      <alignment horizontal="right" vertical="center" wrapText="1"/>
      <protection locked="0"/>
    </xf>
    <xf numFmtId="0" fontId="7" fillId="0" borderId="0" xfId="19" applyFont="1" applyAlignment="1" applyProtection="1">
      <alignment vertical="center"/>
      <protection locked="0"/>
    </xf>
    <xf numFmtId="4" fontId="7" fillId="0" borderId="0" xfId="19" applyNumberFormat="1" applyFont="1" applyAlignment="1" applyProtection="1">
      <alignment vertical="center"/>
      <protection locked="0"/>
    </xf>
    <xf numFmtId="4" fontId="7" fillId="0" borderId="37" xfId="0" applyNumberFormat="1" applyFont="1" applyBorder="1" applyAlignment="1" applyProtection="1">
      <alignment horizontal="right" vertical="center" wrapText="1"/>
      <protection locked="0"/>
    </xf>
    <xf numFmtId="4" fontId="2" fillId="0" borderId="0" xfId="0" applyNumberFormat="1" applyFont="1" applyBorder="1" applyAlignment="1" applyProtection="1">
      <alignment horizontal="right" vertical="center" wrapText="1"/>
      <protection locked="0"/>
    </xf>
    <xf numFmtId="49" fontId="7" fillId="0" borderId="0" xfId="0" applyNumberFormat="1"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protection locked="0"/>
    </xf>
    <xf numFmtId="4" fontId="7" fillId="0" borderId="24" xfId="20" applyNumberFormat="1" applyFont="1" applyFill="1" applyBorder="1" applyAlignment="1" applyProtection="1">
      <alignment horizontal="right" vertical="center"/>
      <protection locked="0"/>
    </xf>
    <xf numFmtId="4" fontId="7" fillId="0" borderId="24" xfId="19" applyNumberFormat="1" applyFont="1" applyBorder="1" applyAlignment="1" applyProtection="1">
      <alignment vertical="center"/>
      <protection locked="0"/>
    </xf>
    <xf numFmtId="4" fontId="7" fillId="0" borderId="23" xfId="20" applyNumberFormat="1" applyFont="1" applyFill="1" applyBorder="1" applyAlignment="1" applyProtection="1">
      <alignment horizontal="right" vertical="center"/>
      <protection locked="0"/>
    </xf>
    <xf numFmtId="4" fontId="7" fillId="0" borderId="23" xfId="19" applyNumberFormat="1" applyFont="1" applyBorder="1" applyAlignment="1" applyProtection="1">
      <alignment vertical="center"/>
      <protection locked="0"/>
    </xf>
    <xf numFmtId="4" fontId="7" fillId="0" borderId="42" xfId="20" applyNumberFormat="1" applyFont="1" applyFill="1" applyBorder="1" applyAlignment="1" applyProtection="1">
      <alignment horizontal="right" vertical="center"/>
      <protection locked="0"/>
    </xf>
    <xf numFmtId="4" fontId="7" fillId="0" borderId="42" xfId="19" applyNumberFormat="1" applyFont="1" applyBorder="1" applyAlignment="1" applyProtection="1">
      <alignment vertical="center"/>
      <protection locked="0"/>
    </xf>
    <xf numFmtId="4" fontId="7" fillId="0" borderId="33" xfId="20" applyNumberFormat="1" applyFont="1" applyFill="1" applyBorder="1" applyAlignment="1" applyProtection="1">
      <alignment horizontal="right" vertical="center"/>
      <protection locked="0"/>
    </xf>
    <xf numFmtId="4" fontId="7" fillId="0" borderId="33" xfId="19" applyNumberFormat="1" applyFont="1" applyBorder="1" applyAlignment="1" applyProtection="1">
      <alignment vertical="center"/>
      <protection locked="0"/>
    </xf>
    <xf numFmtId="4" fontId="7" fillId="0" borderId="35" xfId="20" applyNumberFormat="1" applyFont="1" applyFill="1" applyBorder="1" applyAlignment="1" applyProtection="1">
      <alignment horizontal="right" vertical="center"/>
      <protection locked="0"/>
    </xf>
    <xf numFmtId="4" fontId="7" fillId="0" borderId="35" xfId="19" applyNumberFormat="1" applyFont="1" applyBorder="1" applyAlignment="1" applyProtection="1">
      <alignment vertical="center"/>
      <protection locked="0"/>
    </xf>
    <xf numFmtId="0" fontId="2" fillId="0" borderId="0" xfId="0" applyFont="1" applyBorder="1" applyAlignment="1" applyProtection="1">
      <alignment horizontal="left" vertical="center" wrapText="1"/>
      <protection locked="0"/>
    </xf>
    <xf numFmtId="0" fontId="7" fillId="0" borderId="0" xfId="0" applyFont="1" applyAlignment="1" applyProtection="1">
      <alignment horizontal="center"/>
      <protection locked="0"/>
    </xf>
    <xf numFmtId="0" fontId="7" fillId="0" borderId="0" xfId="0" applyNumberFormat="1" applyFont="1" applyAlignment="1" applyProtection="1">
      <alignment horizontal="center" vertical="center"/>
      <protection locked="0"/>
    </xf>
    <xf numFmtId="4" fontId="2" fillId="0" borderId="0" xfId="0" applyNumberFormat="1" applyFont="1" applyAlignment="1" applyProtection="1">
      <alignment horizontal="right" vertical="center"/>
      <protection locked="0"/>
    </xf>
    <xf numFmtId="0" fontId="7" fillId="0" borderId="0" xfId="0" applyFont="1" applyAlignment="1" applyProtection="1">
      <alignment wrapText="1"/>
      <protection locked="0"/>
    </xf>
    <xf numFmtId="0" fontId="2" fillId="0" borderId="0" xfId="0" applyFont="1" applyAlignment="1" applyProtection="1">
      <alignment horizontal="center" vertical="top"/>
      <protection locked="0"/>
    </xf>
    <xf numFmtId="4" fontId="7" fillId="0" borderId="0" xfId="19" applyNumberFormat="1" applyFont="1" applyAlignment="1" applyProtection="1">
      <alignment horizontal="center" vertical="center"/>
      <protection locked="0"/>
    </xf>
    <xf numFmtId="0" fontId="7" fillId="0" borderId="77" xfId="19" applyFont="1" applyBorder="1" applyAlignment="1" applyProtection="1">
      <alignment vertical="center"/>
      <protection locked="0"/>
    </xf>
    <xf numFmtId="4" fontId="7" fillId="0" borderId="77" xfId="19" applyNumberFormat="1" applyFont="1" applyBorder="1" applyAlignment="1" applyProtection="1">
      <alignment vertical="center"/>
      <protection locked="0"/>
    </xf>
    <xf numFmtId="2" fontId="7" fillId="0" borderId="24" xfId="20" applyNumberFormat="1" applyFont="1" applyFill="1" applyBorder="1" applyAlignment="1" applyProtection="1">
      <alignment horizontal="right" vertical="center"/>
      <protection locked="0"/>
    </xf>
    <xf numFmtId="2" fontId="7" fillId="0" borderId="23" xfId="20" applyNumberFormat="1" applyFont="1" applyFill="1" applyBorder="1" applyAlignment="1" applyProtection="1">
      <alignment horizontal="right" vertical="center"/>
      <protection locked="0"/>
    </xf>
    <xf numFmtId="2" fontId="7" fillId="0" borderId="35" xfId="20" applyNumberFormat="1" applyFont="1" applyFill="1" applyBorder="1" applyAlignment="1" applyProtection="1">
      <alignment horizontal="right" vertical="center"/>
      <protection locked="0"/>
    </xf>
    <xf numFmtId="0" fontId="7" fillId="0" borderId="0" xfId="0" applyNumberFormat="1" applyFont="1" applyAlignment="1" applyProtection="1">
      <alignment horizontal="right" vertical="center"/>
      <protection locked="0"/>
    </xf>
    <xf numFmtId="2" fontId="2" fillId="0" borderId="21" xfId="20" applyNumberFormat="1" applyFont="1" applyFill="1" applyBorder="1" applyAlignment="1" applyProtection="1">
      <alignment horizontal="right" vertical="center"/>
      <protection locked="0"/>
    </xf>
    <xf numFmtId="4" fontId="2" fillId="0" borderId="24" xfId="20" applyNumberFormat="1" applyFont="1" applyFill="1" applyBorder="1" applyAlignment="1" applyProtection="1">
      <alignment horizontal="right" vertical="center"/>
      <protection locked="0"/>
    </xf>
    <xf numFmtId="4" fontId="2" fillId="0" borderId="24" xfId="19" applyNumberFormat="1" applyFont="1" applyBorder="1" applyAlignment="1" applyProtection="1">
      <alignment vertical="center"/>
      <protection locked="0"/>
    </xf>
    <xf numFmtId="4" fontId="2" fillId="0" borderId="33" xfId="20" applyNumberFormat="1" applyFont="1" applyFill="1" applyBorder="1" applyAlignment="1" applyProtection="1">
      <alignment horizontal="right" vertical="center"/>
      <protection locked="0"/>
    </xf>
    <xf numFmtId="4" fontId="2" fillId="0" borderId="33" xfId="19" applyNumberFormat="1" applyFont="1" applyBorder="1" applyAlignment="1" applyProtection="1">
      <alignment vertical="center"/>
      <protection locked="0"/>
    </xf>
    <xf numFmtId="4" fontId="2" fillId="0" borderId="48" xfId="20" applyNumberFormat="1" applyFont="1" applyFill="1" applyBorder="1" applyAlignment="1" applyProtection="1">
      <alignment horizontal="right" vertical="center"/>
      <protection locked="0"/>
    </xf>
    <xf numFmtId="4" fontId="2" fillId="0" borderId="48" xfId="19" applyNumberFormat="1" applyFont="1" applyBorder="1" applyAlignment="1" applyProtection="1">
      <alignment vertical="center"/>
      <protection locked="0"/>
    </xf>
    <xf numFmtId="4" fontId="2" fillId="0" borderId="21" xfId="20" applyNumberFormat="1" applyFont="1" applyFill="1" applyBorder="1" applyAlignment="1" applyProtection="1">
      <alignment horizontal="right" vertical="center"/>
      <protection locked="0"/>
    </xf>
    <xf numFmtId="4" fontId="2" fillId="0" borderId="21" xfId="19" applyNumberFormat="1" applyFont="1" applyBorder="1" applyAlignment="1" applyProtection="1">
      <alignment vertical="center"/>
      <protection locked="0"/>
    </xf>
    <xf numFmtId="4" fontId="7" fillId="0" borderId="21" xfId="19" applyNumberFormat="1" applyFont="1" applyBorder="1" applyAlignment="1" applyProtection="1">
      <alignment vertical="center"/>
      <protection locked="0"/>
    </xf>
    <xf numFmtId="2" fontId="2" fillId="0" borderId="33" xfId="20" applyNumberFormat="1" applyFont="1" applyFill="1" applyBorder="1" applyAlignment="1" applyProtection="1">
      <alignment horizontal="right" vertical="center"/>
      <protection locked="0"/>
    </xf>
    <xf numFmtId="2" fontId="2" fillId="0" borderId="24" xfId="20" applyNumberFormat="1" applyFont="1" applyFill="1" applyBorder="1" applyAlignment="1" applyProtection="1">
      <alignment horizontal="right" vertical="center"/>
      <protection locked="0"/>
    </xf>
    <xf numFmtId="2" fontId="7" fillId="0" borderId="42" xfId="20" applyNumberFormat="1" applyFont="1" applyFill="1" applyBorder="1" applyAlignment="1" applyProtection="1">
      <alignment horizontal="right" vertical="center"/>
      <protection locked="0"/>
    </xf>
    <xf numFmtId="2" fontId="2" fillId="0" borderId="56" xfId="20" applyNumberFormat="1" applyFont="1" applyFill="1" applyBorder="1" applyAlignment="1" applyProtection="1">
      <alignment horizontal="right" vertical="center"/>
      <protection locked="0"/>
    </xf>
    <xf numFmtId="4" fontId="2" fillId="0" borderId="56" xfId="19"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3" applyFont="1" applyAlignment="1" applyProtection="1">
      <alignment horizontal="center" vertical="center"/>
      <protection locked="0"/>
    </xf>
    <xf numFmtId="4" fontId="7" fillId="0" borderId="0" xfId="3" applyNumberFormat="1" applyFont="1" applyAlignment="1" applyProtection="1">
      <alignment horizontal="right" vertical="center"/>
      <protection locked="0"/>
    </xf>
    <xf numFmtId="4" fontId="7" fillId="0" borderId="0" xfId="0" applyNumberFormat="1" applyFont="1" applyBorder="1" applyAlignment="1" applyProtection="1">
      <alignment vertical="center"/>
      <protection locked="0"/>
    </xf>
    <xf numFmtId="165" fontId="7" fillId="0" borderId="0" xfId="3" applyNumberFormat="1" applyFont="1" applyAlignment="1" applyProtection="1">
      <alignment horizontal="right" vertical="center"/>
      <protection locked="0"/>
    </xf>
    <xf numFmtId="4" fontId="2" fillId="0" borderId="0" xfId="3" applyNumberFormat="1" applyFont="1" applyAlignment="1" applyProtection="1">
      <alignment horizontal="right"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4" fontId="7" fillId="0" borderId="0" xfId="0" applyNumberFormat="1" applyFont="1" applyBorder="1" applyAlignment="1" applyProtection="1">
      <alignment horizontal="right" vertical="center"/>
      <protection locked="0"/>
    </xf>
    <xf numFmtId="4" fontId="7" fillId="0" borderId="0" xfId="0" applyNumberFormat="1" applyFont="1" applyAlignment="1" applyProtection="1">
      <alignment horizontal="right" vertical="center"/>
      <protection locked="0"/>
    </xf>
    <xf numFmtId="4" fontId="7" fillId="0" borderId="0" xfId="0" applyNumberFormat="1" applyFont="1" applyAlignment="1" applyProtection="1">
      <alignment horizontal="center"/>
      <protection locked="0"/>
    </xf>
    <xf numFmtId="0" fontId="7" fillId="0" borderId="0" xfId="0" applyNumberFormat="1" applyFont="1" applyAlignment="1" applyProtection="1">
      <alignment horizontal="right"/>
      <protection locked="0"/>
    </xf>
    <xf numFmtId="0" fontId="2" fillId="0" borderId="0" xfId="0" applyNumberFormat="1" applyFont="1" applyProtection="1">
      <protection locked="0"/>
    </xf>
    <xf numFmtId="0" fontId="7" fillId="0" borderId="0" xfId="0" applyFont="1" applyFill="1" applyAlignment="1" applyProtection="1">
      <alignment horizontal="center"/>
      <protection locked="0"/>
    </xf>
    <xf numFmtId="0" fontId="2" fillId="0" borderId="0" xfId="0" applyNumberFormat="1" applyFont="1" applyFill="1" applyAlignment="1" applyProtection="1">
      <alignment horizontal="right"/>
      <protection locked="0"/>
    </xf>
    <xf numFmtId="4" fontId="7" fillId="0" borderId="33" xfId="0" applyNumberFormat="1" applyFont="1" applyBorder="1" applyAlignment="1" applyProtection="1">
      <alignment vertical="center"/>
      <protection locked="0"/>
    </xf>
    <xf numFmtId="4" fontId="7" fillId="0" borderId="23" xfId="0" applyNumberFormat="1" applyFont="1" applyBorder="1" applyAlignment="1" applyProtection="1">
      <alignment vertical="center"/>
      <protection locked="0"/>
    </xf>
    <xf numFmtId="4" fontId="7" fillId="0" borderId="35" xfId="0" applyNumberFormat="1" applyFont="1" applyBorder="1" applyAlignment="1" applyProtection="1">
      <alignment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8" fillId="0" borderId="0" xfId="19" applyFont="1" applyFill="1" applyAlignment="1" applyProtection="1">
      <alignment vertical="center"/>
      <protection locked="0"/>
    </xf>
    <xf numFmtId="49" fontId="6" fillId="0" borderId="0" xfId="6" applyNumberFormat="1" applyFont="1" applyFill="1" applyProtection="1">
      <protection locked="0"/>
    </xf>
    <xf numFmtId="49" fontId="4" fillId="0" borderId="0" xfId="17" applyFont="1" applyFill="1" applyProtection="1">
      <protection locked="0"/>
    </xf>
    <xf numFmtId="49" fontId="4" fillId="0" borderId="0" xfId="12" applyFont="1" applyFill="1" applyProtection="1">
      <alignment horizontal="left" vertical="center" wrapText="1"/>
      <protection locked="0"/>
    </xf>
    <xf numFmtId="49" fontId="3" fillId="0" borderId="0" xfId="13" applyFont="1" applyFill="1" applyProtection="1">
      <alignment horizontal="left" vertical="center"/>
      <protection locked="0"/>
    </xf>
    <xf numFmtId="0" fontId="3" fillId="0" borderId="0" xfId="6" applyFont="1" applyFill="1" applyProtection="1">
      <protection locked="0"/>
    </xf>
    <xf numFmtId="166" fontId="4" fillId="0" borderId="0" xfId="7" applyFont="1" applyFill="1" applyProtection="1">
      <alignment vertical="center"/>
      <protection locked="0"/>
    </xf>
    <xf numFmtId="4" fontId="3" fillId="0" borderId="0" xfId="8" applyFont="1" applyFill="1" applyProtection="1">
      <alignment vertical="center"/>
      <protection locked="0"/>
    </xf>
    <xf numFmtId="4" fontId="4" fillId="0" borderId="0" xfId="9" applyFont="1" applyFill="1" applyProtection="1">
      <alignment horizontal="right" vertical="center"/>
      <protection locked="0"/>
    </xf>
    <xf numFmtId="168" fontId="4" fillId="0" borderId="0" xfId="18" applyFont="1" applyFill="1" applyProtection="1">
      <alignment horizontal="right"/>
      <protection locked="0"/>
    </xf>
    <xf numFmtId="49" fontId="4" fillId="0" borderId="44" xfId="17" applyFont="1" applyFill="1" applyBorder="1" applyProtection="1">
      <protection locked="0"/>
    </xf>
    <xf numFmtId="49" fontId="4" fillId="0" borderId="44" xfId="12" applyFont="1" applyFill="1" applyBorder="1" applyProtection="1">
      <alignment horizontal="left" vertical="center" wrapText="1"/>
      <protection locked="0"/>
    </xf>
    <xf numFmtId="49" fontId="3" fillId="0" borderId="44" xfId="13" applyFont="1" applyFill="1" applyBorder="1" applyProtection="1">
      <alignment horizontal="left" vertical="center"/>
      <protection locked="0"/>
    </xf>
    <xf numFmtId="4" fontId="4" fillId="0" borderId="44" xfId="9" applyFont="1" applyFill="1" applyBorder="1" applyProtection="1">
      <alignment horizontal="right" vertical="center"/>
      <protection locked="0"/>
    </xf>
    <xf numFmtId="168" fontId="4" fillId="0" borderId="44" xfId="18" applyFont="1" applyFill="1" applyBorder="1" applyProtection="1">
      <alignment horizontal="right"/>
      <protection locked="0"/>
    </xf>
    <xf numFmtId="0" fontId="3" fillId="0" borderId="44" xfId="6" applyFont="1" applyFill="1" applyBorder="1" applyProtection="1">
      <protection locked="0"/>
    </xf>
    <xf numFmtId="166" fontId="4" fillId="0" borderId="44" xfId="7" applyFont="1" applyFill="1" applyBorder="1" applyProtection="1">
      <alignment vertical="center"/>
      <protection locked="0"/>
    </xf>
    <xf numFmtId="4" fontId="3" fillId="0" borderId="44" xfId="8" applyFont="1" applyFill="1" applyBorder="1" applyProtection="1">
      <alignment vertical="center"/>
      <protection locked="0"/>
    </xf>
    <xf numFmtId="49" fontId="4" fillId="0" borderId="0" xfId="16" applyFont="1" applyFill="1" applyProtection="1">
      <alignment horizontal="left" vertical="center" wrapText="1"/>
      <protection locked="0"/>
    </xf>
    <xf numFmtId="49" fontId="6" fillId="0" borderId="0" xfId="6" applyNumberFormat="1" applyFont="1" applyFill="1" applyProtection="1">
      <protection locked="0"/>
    </xf>
    <xf numFmtId="49" fontId="4" fillId="0" borderId="0" xfId="11" applyFont="1" applyFill="1" applyProtection="1">
      <alignment horizontal="center" vertical="center"/>
      <protection locked="0"/>
    </xf>
    <xf numFmtId="49" fontId="5" fillId="0" borderId="0" xfId="6" applyNumberFormat="1" applyFont="1" applyFill="1" applyAlignment="1" applyProtection="1">
      <protection locked="0"/>
    </xf>
    <xf numFmtId="4" fontId="4" fillId="0" borderId="27" xfId="8" applyFont="1" applyFill="1" applyBorder="1" applyProtection="1">
      <alignment vertical="center"/>
      <protection locked="0"/>
    </xf>
    <xf numFmtId="4" fontId="4" fillId="0" borderId="0" xfId="8" applyFont="1" applyFill="1" applyProtection="1">
      <alignment vertical="center"/>
      <protection locked="0"/>
    </xf>
    <xf numFmtId="4" fontId="3" fillId="0" borderId="27" xfId="8" applyFont="1" applyFill="1" applyBorder="1" applyProtection="1">
      <alignment vertical="center"/>
      <protection locked="0"/>
    </xf>
    <xf numFmtId="4" fontId="3" fillId="0" borderId="54" xfId="8" applyFont="1" applyFill="1" applyBorder="1" applyProtection="1">
      <alignment vertical="center"/>
      <protection locked="0"/>
    </xf>
    <xf numFmtId="49" fontId="5" fillId="0" borderId="0" xfId="5" applyFont="1" applyFill="1" applyAlignment="1" applyProtection="1">
      <alignment horizontal="right" vertical="center" wrapText="1"/>
      <protection locked="0"/>
    </xf>
    <xf numFmtId="49" fontId="6" fillId="0" borderId="0" xfId="6" applyNumberFormat="1" applyFont="1" applyFill="1" applyAlignment="1" applyProtection="1">
      <alignment horizontal="right"/>
      <protection locked="0"/>
    </xf>
    <xf numFmtId="49" fontId="4" fillId="0" borderId="0" xfId="10" applyFont="1" applyFill="1" applyProtection="1">
      <alignment horizontal="left" vertical="center" wrapText="1"/>
      <protection locked="0"/>
    </xf>
    <xf numFmtId="49" fontId="4" fillId="0" borderId="0" xfId="6" applyNumberFormat="1" applyFont="1" applyFill="1" applyAlignment="1" applyProtection="1">
      <alignment horizontal="left"/>
      <protection locked="0"/>
    </xf>
    <xf numFmtId="49" fontId="4" fillId="0" borderId="0" xfId="14" applyFont="1" applyFill="1" applyProtection="1">
      <alignment horizontal="center" vertical="center" wrapText="1"/>
      <protection locked="0"/>
    </xf>
    <xf numFmtId="0" fontId="28" fillId="0" borderId="0" xfId="4" applyFont="1" applyFill="1" applyAlignment="1" applyProtection="1">
      <alignment vertical="top" wrapText="1"/>
      <protection locked="0"/>
    </xf>
    <xf numFmtId="0" fontId="28" fillId="0" borderId="0" xfId="0" applyFont="1" applyFill="1" applyBorder="1" applyAlignment="1" applyProtection="1">
      <alignment horizontal="left" vertical="center" wrapText="1"/>
      <protection locked="0"/>
    </xf>
    <xf numFmtId="0" fontId="28" fillId="0" borderId="0" xfId="4" applyFont="1" applyFill="1" applyAlignment="1" applyProtection="1">
      <alignment horizontal="left" vertical="center"/>
      <protection locked="0"/>
    </xf>
    <xf numFmtId="0" fontId="27" fillId="0" borderId="0" xfId="4" applyFont="1" applyFill="1" applyProtection="1">
      <protection locked="0"/>
    </xf>
    <xf numFmtId="0" fontId="27" fillId="0" borderId="0" xfId="0" applyFont="1" applyFill="1" applyProtection="1">
      <protection locked="0"/>
    </xf>
    <xf numFmtId="0" fontId="28" fillId="0" borderId="0" xfId="0" applyFont="1" applyFill="1" applyAlignment="1" applyProtection="1">
      <alignment horizontal="center" vertical="center" wrapText="1"/>
      <protection locked="0"/>
    </xf>
    <xf numFmtId="0" fontId="28" fillId="0" borderId="0" xfId="0" applyFont="1" applyFill="1" applyAlignment="1" applyProtection="1">
      <alignment horizontal="center" vertical="center"/>
      <protection locked="0"/>
    </xf>
    <xf numFmtId="4" fontId="27" fillId="0" borderId="33" xfId="0" applyNumberFormat="1" applyFont="1" applyFill="1" applyBorder="1" applyAlignment="1" applyProtection="1">
      <alignment horizontal="right" vertical="center" wrapText="1"/>
      <protection locked="0"/>
    </xf>
    <xf numFmtId="4" fontId="27" fillId="0" borderId="56" xfId="0" applyNumberFormat="1" applyFont="1" applyFill="1" applyBorder="1" applyAlignment="1" applyProtection="1">
      <alignment horizontal="right" vertical="center" wrapText="1"/>
      <protection locked="0"/>
    </xf>
    <xf numFmtId="4" fontId="27" fillId="0" borderId="46" xfId="0" applyNumberFormat="1" applyFont="1" applyFill="1" applyBorder="1" applyAlignment="1" applyProtection="1">
      <alignment horizontal="right" vertical="center" wrapText="1"/>
      <protection locked="0"/>
    </xf>
    <xf numFmtId="0" fontId="27" fillId="0" borderId="33"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0" xfId="1" applyFont="1" applyFill="1" applyAlignment="1" applyProtection="1">
      <alignment horizontal="right" vertical="center" wrapText="1"/>
      <protection locked="0"/>
    </xf>
    <xf numFmtId="0" fontId="28" fillId="0" borderId="0" xfId="0" applyFont="1" applyFill="1" applyAlignment="1" applyProtection="1">
      <alignment vertical="top" wrapText="1"/>
      <protection locked="0"/>
    </xf>
    <xf numFmtId="0" fontId="28" fillId="0" borderId="0" xfId="0" applyFont="1" applyFill="1" applyAlignment="1" applyProtection="1">
      <alignment horizontal="left" vertical="center"/>
      <protection locked="0"/>
    </xf>
    <xf numFmtId="0" fontId="28" fillId="0" borderId="0" xfId="0" applyFont="1" applyFill="1" applyAlignment="1" applyProtection="1">
      <alignment horizontal="center" vertical="center"/>
      <protection locked="0"/>
    </xf>
    <xf numFmtId="4" fontId="27" fillId="0" borderId="23" xfId="0" applyNumberFormat="1" applyFont="1" applyFill="1" applyBorder="1" applyAlignment="1" applyProtection="1">
      <alignment horizontal="right" vertical="center" wrapText="1"/>
      <protection locked="0"/>
    </xf>
    <xf numFmtId="4" fontId="27" fillId="0" borderId="35" xfId="0" applyNumberFormat="1" applyFont="1" applyFill="1" applyBorder="1" applyAlignment="1" applyProtection="1">
      <alignment horizontal="right" vertical="center" wrapText="1"/>
      <protection locked="0"/>
    </xf>
    <xf numFmtId="4" fontId="27" fillId="0" borderId="21" xfId="0" applyNumberFormat="1" applyFont="1" applyFill="1" applyBorder="1" applyAlignment="1" applyProtection="1">
      <alignment horizontal="right" vertical="center" wrapText="1"/>
      <protection locked="0"/>
    </xf>
    <xf numFmtId="0" fontId="27" fillId="0" borderId="33" xfId="0" applyFont="1" applyFill="1" applyBorder="1" applyProtection="1">
      <protection locked="0"/>
    </xf>
    <xf numFmtId="0" fontId="27" fillId="0" borderId="23" xfId="0" applyFont="1" applyFill="1" applyBorder="1" applyAlignment="1" applyProtection="1">
      <alignment horizontal="center" vertical="center" wrapText="1"/>
      <protection locked="0"/>
    </xf>
    <xf numFmtId="0" fontId="27" fillId="0" borderId="21" xfId="0" applyFont="1" applyFill="1" applyBorder="1" applyAlignment="1" applyProtection="1">
      <protection locked="0"/>
    </xf>
    <xf numFmtId="0" fontId="27" fillId="0" borderId="0" xfId="0" applyFont="1" applyFill="1" applyAlignment="1" applyProtection="1">
      <alignment horizontal="right" vertical="center" wrapText="1"/>
      <protection locked="0"/>
    </xf>
    <xf numFmtId="0" fontId="4" fillId="0" borderId="8"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3" fillId="0" borderId="0" xfId="0" applyFont="1" applyAlignment="1" applyProtection="1">
      <alignment vertical="top"/>
      <protection locked="0"/>
    </xf>
    <xf numFmtId="0" fontId="29" fillId="0" borderId="0" xfId="0" applyFont="1" applyAlignment="1" applyProtection="1">
      <alignment horizontal="right" vertical="top"/>
      <protection locked="0"/>
    </xf>
    <xf numFmtId="0" fontId="29" fillId="0" borderId="0" xfId="0" applyFont="1" applyAlignment="1" applyProtection="1">
      <alignment vertical="top"/>
      <protection locked="0"/>
    </xf>
    <xf numFmtId="0" fontId="29" fillId="0" borderId="0" xfId="0" applyFont="1" applyProtection="1">
      <protection locked="0"/>
    </xf>
    <xf numFmtId="0" fontId="3" fillId="0" borderId="24" xfId="0" applyFont="1" applyBorder="1" applyAlignment="1" applyProtection="1">
      <alignment horizontal="left" vertical="top"/>
      <protection locked="0"/>
    </xf>
    <xf numFmtId="0" fontId="3" fillId="0" borderId="40"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3" fillId="0" borderId="32" xfId="0" applyFont="1" applyBorder="1" applyAlignment="1" applyProtection="1">
      <alignment horizontal="left" vertical="top"/>
      <protection locked="0"/>
    </xf>
    <xf numFmtId="0" fontId="3" fillId="0" borderId="35" xfId="0" applyFont="1" applyBorder="1" applyAlignment="1" applyProtection="1">
      <alignment horizontal="left" vertical="top"/>
      <protection locked="0"/>
    </xf>
    <xf numFmtId="0" fontId="3" fillId="0" borderId="36"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53" xfId="0" applyFont="1" applyBorder="1" applyAlignment="1" applyProtection="1">
      <alignment horizontal="left" vertical="top"/>
      <protection locked="0"/>
    </xf>
    <xf numFmtId="0" fontId="3" fillId="0" borderId="49" xfId="0" applyFont="1" applyBorder="1" applyAlignment="1" applyProtection="1">
      <alignment horizontal="left" vertical="top" indent="1"/>
      <protection locked="0"/>
    </xf>
    <xf numFmtId="0" fontId="3" fillId="0" borderId="50" xfId="0" applyFont="1" applyBorder="1" applyAlignment="1" applyProtection="1">
      <alignment horizontal="left" vertical="top"/>
      <protection locked="0"/>
    </xf>
    <xf numFmtId="0" fontId="3" fillId="0" borderId="24" xfId="0" applyFont="1" applyBorder="1" applyAlignment="1" applyProtection="1">
      <alignment horizontal="left" vertical="top" indent="1"/>
      <protection locked="0"/>
    </xf>
    <xf numFmtId="0" fontId="3" fillId="0" borderId="23" xfId="0" applyFont="1" applyBorder="1" applyAlignment="1" applyProtection="1">
      <alignment horizontal="left" vertical="top" indent="1"/>
      <protection locked="0"/>
    </xf>
    <xf numFmtId="0" fontId="3" fillId="0" borderId="35" xfId="0" applyFont="1" applyBorder="1" applyAlignment="1" applyProtection="1">
      <alignment horizontal="left" vertical="top" indent="1"/>
      <protection locked="0"/>
    </xf>
    <xf numFmtId="0" fontId="0" fillId="0" borderId="0" xfId="0" applyProtection="1">
      <protection locked="0"/>
    </xf>
    <xf numFmtId="0" fontId="27" fillId="0" borderId="0" xfId="23" applyFont="1" applyProtection="1">
      <protection locked="0"/>
    </xf>
    <xf numFmtId="169" fontId="27" fillId="0" borderId="0" xfId="23" applyNumberFormat="1" applyFont="1" applyFill="1" applyProtection="1">
      <protection locked="0"/>
    </xf>
    <xf numFmtId="0" fontId="28" fillId="0" borderId="0" xfId="0" applyFont="1" applyAlignment="1" applyProtection="1">
      <alignment horizontal="right" vertical="center"/>
      <protection locked="0"/>
    </xf>
    <xf numFmtId="0" fontId="28" fillId="0" borderId="0" xfId="0" applyFont="1" applyAlignment="1" applyProtection="1">
      <alignment vertical="center"/>
      <protection locked="0"/>
    </xf>
    <xf numFmtId="0" fontId="28" fillId="0" borderId="0" xfId="23" applyFont="1" applyAlignment="1" applyProtection="1">
      <alignment horizontal="left" vertical="top" wrapText="1"/>
      <protection locked="0"/>
    </xf>
    <xf numFmtId="0" fontId="28" fillId="0" borderId="0" xfId="23" applyFont="1" applyBorder="1" applyAlignment="1" applyProtection="1">
      <alignment vertical="top"/>
      <protection locked="0"/>
    </xf>
    <xf numFmtId="0" fontId="28" fillId="0" borderId="0" xfId="23" applyFont="1" applyProtection="1">
      <protection locked="0"/>
    </xf>
    <xf numFmtId="4" fontId="27" fillId="0" borderId="23" xfId="0" applyNumberFormat="1" applyFont="1" applyBorder="1"/>
    <xf numFmtId="4" fontId="27" fillId="0" borderId="24" xfId="23" applyNumberFormat="1" applyFont="1" applyBorder="1" applyAlignment="1">
      <alignment horizontal="right" vertical="center"/>
    </xf>
    <xf numFmtId="4" fontId="27" fillId="0" borderId="24" xfId="0" applyNumberFormat="1" applyFont="1" applyBorder="1"/>
    <xf numFmtId="4" fontId="29" fillId="0" borderId="21" xfId="0" applyNumberFormat="1" applyFont="1" applyBorder="1" applyAlignment="1">
      <alignment horizontal="center" vertical="center" wrapText="1"/>
    </xf>
    <xf numFmtId="4" fontId="29" fillId="0" borderId="22" xfId="0" applyNumberFormat="1" applyFont="1" applyBorder="1" applyAlignment="1">
      <alignment horizontal="center" vertical="center" wrapText="1"/>
    </xf>
    <xf numFmtId="4" fontId="27" fillId="0" borderId="35" xfId="0" applyNumberFormat="1" applyFont="1" applyBorder="1"/>
    <xf numFmtId="4" fontId="27" fillId="0" borderId="33" xfId="23" applyNumberFormat="1" applyFont="1" applyBorder="1" applyAlignment="1" applyProtection="1">
      <alignment horizontal="right" vertical="center"/>
      <protection locked="0"/>
    </xf>
    <xf numFmtId="4" fontId="27" fillId="0" borderId="23" xfId="23" applyNumberFormat="1" applyFont="1" applyBorder="1" applyAlignment="1" applyProtection="1">
      <alignment horizontal="right" vertical="center"/>
      <protection locked="0"/>
    </xf>
    <xf numFmtId="4" fontId="27" fillId="0" borderId="35" xfId="23" applyNumberFormat="1" applyFont="1" applyBorder="1" applyAlignment="1" applyProtection="1">
      <alignment horizontal="right" vertical="center"/>
      <protection locked="0"/>
    </xf>
    <xf numFmtId="0" fontId="21" fillId="0" borderId="0" xfId="0" applyFont="1" applyAlignment="1" applyProtection="1">
      <alignment horizontal="center" vertical="center"/>
      <protection locked="0"/>
    </xf>
    <xf numFmtId="0" fontId="27" fillId="0" borderId="0" xfId="3" applyFont="1" applyAlignment="1" applyProtection="1">
      <alignment horizontal="center" vertical="center"/>
      <protection locked="0"/>
    </xf>
    <xf numFmtId="4" fontId="27" fillId="0" borderId="0" xfId="3" applyNumberFormat="1" applyFont="1" applyAlignment="1" applyProtection="1">
      <alignment horizontal="right" vertical="center"/>
      <protection locked="0"/>
    </xf>
    <xf numFmtId="0" fontId="27" fillId="0" borderId="0" xfId="0" applyFont="1" applyProtection="1">
      <protection locked="0"/>
    </xf>
    <xf numFmtId="165" fontId="27" fillId="0" borderId="0" xfId="3" applyNumberFormat="1" applyFont="1" applyAlignment="1" applyProtection="1">
      <alignment horizontal="right" vertical="center"/>
      <protection locked="0"/>
    </xf>
    <xf numFmtId="0" fontId="21" fillId="0" borderId="0" xfId="0" applyFont="1" applyAlignment="1" applyProtection="1">
      <alignment vertical="center"/>
      <protection locked="0"/>
    </xf>
    <xf numFmtId="4" fontId="28" fillId="0" borderId="0" xfId="3" applyNumberFormat="1" applyFont="1" applyAlignment="1" applyProtection="1">
      <alignment horizontal="right" vertical="center"/>
      <protection locked="0"/>
    </xf>
    <xf numFmtId="0" fontId="27" fillId="0" borderId="0" xfId="0" applyFont="1" applyBorder="1" applyAlignment="1" applyProtection="1">
      <alignment vertical="center"/>
      <protection locked="0"/>
    </xf>
    <xf numFmtId="4" fontId="29" fillId="0" borderId="0" xfId="0" applyNumberFormat="1" applyFont="1" applyAlignment="1" applyProtection="1">
      <alignment vertical="center"/>
      <protection locked="0"/>
    </xf>
    <xf numFmtId="0" fontId="27" fillId="0" borderId="0" xfId="0" applyFont="1" applyFill="1" applyBorder="1" applyAlignment="1" applyProtection="1">
      <alignment horizontal="left" vertical="center"/>
      <protection locked="0"/>
    </xf>
    <xf numFmtId="0" fontId="27" fillId="0" borderId="0" xfId="0" applyFont="1" applyBorder="1" applyAlignment="1" applyProtection="1">
      <alignment horizontal="center" vertical="center"/>
      <protection locked="0"/>
    </xf>
    <xf numFmtId="4" fontId="27" fillId="0" borderId="0" xfId="0" applyNumberFormat="1" applyFont="1" applyBorder="1" applyAlignment="1" applyProtection="1">
      <alignment horizontal="right" vertical="center"/>
      <protection locked="0"/>
    </xf>
    <xf numFmtId="0" fontId="27" fillId="0" borderId="32" xfId="0" applyFont="1" applyFill="1" applyBorder="1" applyAlignment="1" applyProtection="1">
      <alignment horizontal="center"/>
      <protection locked="0"/>
    </xf>
    <xf numFmtId="0" fontId="27" fillId="0" borderId="36" xfId="0" applyFont="1" applyFill="1" applyBorder="1" applyAlignment="1" applyProtection="1">
      <alignment horizontal="center"/>
      <protection locked="0"/>
    </xf>
    <xf numFmtId="0" fontId="28" fillId="0" borderId="34" xfId="0" applyFont="1" applyFill="1" applyBorder="1" applyAlignment="1" applyProtection="1">
      <alignment horizontal="center" vertical="center" wrapText="1"/>
      <protection locked="0"/>
    </xf>
    <xf numFmtId="0" fontId="28" fillId="0" borderId="36" xfId="0" applyFont="1" applyFill="1" applyBorder="1" applyAlignment="1" applyProtection="1">
      <alignment horizontal="center" vertical="center" wrapText="1"/>
      <protection locked="0"/>
    </xf>
    <xf numFmtId="0" fontId="28" fillId="0" borderId="47" xfId="0" applyFont="1" applyFill="1" applyBorder="1" applyAlignment="1" applyProtection="1">
      <alignment horizontal="center" vertical="center" wrapText="1"/>
      <protection locked="0"/>
    </xf>
  </cellXfs>
  <cellStyles count="24">
    <cellStyle name="Antet" xfId="10"/>
    <cellStyle name="Cantitate" xfId="7"/>
    <cellStyle name="Cod" xfId="12"/>
    <cellStyle name="Comma" xfId="20" builtinId="3"/>
    <cellStyle name="Comma 3" xfId="22"/>
    <cellStyle name="Denum" xfId="13"/>
    <cellStyle name="Denumire" xfId="16"/>
    <cellStyle name="DenumireRaport" xfId="5"/>
    <cellStyle name="Euro" xfId="21"/>
    <cellStyle name="Normal" xfId="0" builtinId="0"/>
    <cellStyle name="Normal 2" xfId="4"/>
    <cellStyle name="Normal 2 2 2" xfId="2"/>
    <cellStyle name="Normal 3" xfId="1"/>
    <cellStyle name="Normal 3 2" xfId="23"/>
    <cellStyle name="Normal 4" xfId="3"/>
    <cellStyle name="Normal 5" xfId="6"/>
    <cellStyle name="Normal 6" xfId="19"/>
    <cellStyle name="NrCrt" xfId="11"/>
    <cellStyle name="PretUnitar" xfId="8"/>
    <cellStyle name="Procente" xfId="18"/>
    <cellStyle name="Sporuri" xfId="15"/>
    <cellStyle name="Text" xfId="17"/>
    <cellStyle name="TitluRap" xfId="14"/>
    <cellStyle name="Valoare"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jpg@01D551AE.D78AE0E0" TargetMode="External"/><Relationship Id="rId1" Type="http://schemas.openxmlformats.org/officeDocument/2006/relationships/image" Target="../media/image1.jpeg"/><Relationship Id="rId6" Type="http://schemas.openxmlformats.org/officeDocument/2006/relationships/image" Target="cid:image004.jpg@01D59E12.DD4DC8C0" TargetMode="External"/><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0</xdr:rowOff>
    </xdr:from>
    <xdr:to>
      <xdr:col>1</xdr:col>
      <xdr:colOff>0</xdr:colOff>
      <xdr:row>23</xdr:row>
      <xdr:rowOff>0</xdr:rowOff>
    </xdr:to>
    <xdr:grpSp>
      <xdr:nvGrpSpPr>
        <xdr:cNvPr id="2" name="Group 258"/>
        <xdr:cNvGrpSpPr>
          <a:grpSpLocks/>
        </xdr:cNvGrpSpPr>
      </xdr:nvGrpSpPr>
      <xdr:grpSpPr bwMode="auto">
        <a:xfrm>
          <a:off x="609600" y="5067300"/>
          <a:ext cx="0" cy="0"/>
          <a:chOff x="609600" y="5067300"/>
          <a:chExt cx="0" cy="0"/>
        </a:xfrm>
      </xdr:grpSpPr>
      <xdr:sp macro="" textlink="">
        <xdr:nvSpPr>
          <xdr:cNvPr id="3" name="Freeform 259"/>
          <xdr:cNvSpPr>
            <a:spLocks/>
          </xdr:cNvSpPr>
        </xdr:nvSpPr>
        <xdr:spPr bwMode="auto">
          <a:xfrm>
            <a:off x="0" y="16838"/>
            <a:ext cx="0" cy="0"/>
          </a:xfrm>
          <a:custGeom>
            <a:avLst/>
            <a:gdLst/>
            <a:ahLst/>
            <a:cxnLst>
              <a:cxn ang="0">
                <a:pos x="0" y="0"/>
              </a:cxn>
              <a:cxn ang="0">
                <a:pos x="0" y="0"/>
              </a:cxn>
            </a:cxnLst>
            <a:rect l="0" t="0" r="r" b="b"/>
            <a:pathLst>
              <a:path>
                <a:moveTo>
                  <a:pt x="0" y="0"/>
                </a:moveTo>
                <a:lnTo>
                  <a:pt x="0" y="0"/>
                </a:lnTo>
              </a:path>
            </a:pathLst>
          </a:custGeom>
          <a:noFill/>
          <a:ln w="127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23</xdr:row>
      <xdr:rowOff>0</xdr:rowOff>
    </xdr:from>
    <xdr:to>
      <xdr:col>1</xdr:col>
      <xdr:colOff>0</xdr:colOff>
      <xdr:row>23</xdr:row>
      <xdr:rowOff>0</xdr:rowOff>
    </xdr:to>
    <xdr:grpSp>
      <xdr:nvGrpSpPr>
        <xdr:cNvPr id="4" name="Group 260"/>
        <xdr:cNvGrpSpPr>
          <a:grpSpLocks/>
        </xdr:cNvGrpSpPr>
      </xdr:nvGrpSpPr>
      <xdr:grpSpPr bwMode="auto">
        <a:xfrm>
          <a:off x="609600" y="5067300"/>
          <a:ext cx="0" cy="0"/>
          <a:chOff x="609600" y="5067300"/>
          <a:chExt cx="0" cy="0"/>
        </a:xfrm>
      </xdr:grpSpPr>
      <xdr:sp macro="" textlink="">
        <xdr:nvSpPr>
          <xdr:cNvPr id="5" name="Freeform 261"/>
          <xdr:cNvSpPr>
            <a:spLocks/>
          </xdr:cNvSpPr>
        </xdr:nvSpPr>
        <xdr:spPr bwMode="auto">
          <a:xfrm>
            <a:off x="0" y="16838"/>
            <a:ext cx="0" cy="0"/>
          </a:xfrm>
          <a:custGeom>
            <a:avLst/>
            <a:gdLst/>
            <a:ahLst/>
            <a:cxnLst>
              <a:cxn ang="0">
                <a:pos x="0" y="0"/>
              </a:cxn>
              <a:cxn ang="0">
                <a:pos x="0" y="0"/>
              </a:cxn>
            </a:cxnLst>
            <a:rect l="0" t="0" r="r" b="b"/>
            <a:pathLst>
              <a:path>
                <a:moveTo>
                  <a:pt x="0" y="0"/>
                </a:moveTo>
                <a:lnTo>
                  <a:pt x="0" y="0"/>
                </a:lnTo>
              </a:path>
            </a:pathLst>
          </a:custGeom>
          <a:noFill/>
          <a:ln w="1270">
            <a:solidFill>
              <a:srgbClr val="B2B2B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23</xdr:row>
      <xdr:rowOff>0</xdr:rowOff>
    </xdr:from>
    <xdr:to>
      <xdr:col>1</xdr:col>
      <xdr:colOff>0</xdr:colOff>
      <xdr:row>23</xdr:row>
      <xdr:rowOff>0</xdr:rowOff>
    </xdr:to>
    <xdr:grpSp>
      <xdr:nvGrpSpPr>
        <xdr:cNvPr id="6" name="Group 264"/>
        <xdr:cNvGrpSpPr>
          <a:grpSpLocks/>
        </xdr:cNvGrpSpPr>
      </xdr:nvGrpSpPr>
      <xdr:grpSpPr bwMode="auto">
        <a:xfrm>
          <a:off x="609600" y="5067300"/>
          <a:ext cx="0" cy="0"/>
          <a:chOff x="609600" y="5067300"/>
          <a:chExt cx="0" cy="0"/>
        </a:xfrm>
      </xdr:grpSpPr>
      <xdr:sp macro="" textlink="">
        <xdr:nvSpPr>
          <xdr:cNvPr id="7" name="Freeform 265"/>
          <xdr:cNvSpPr>
            <a:spLocks/>
          </xdr:cNvSpPr>
        </xdr:nvSpPr>
        <xdr:spPr bwMode="auto">
          <a:xfrm>
            <a:off x="0" y="16838"/>
            <a:ext cx="0" cy="0"/>
          </a:xfrm>
          <a:custGeom>
            <a:avLst/>
            <a:gdLst/>
            <a:ahLst/>
            <a:cxnLst>
              <a:cxn ang="0">
                <a:pos x="0" y="0"/>
              </a:cxn>
              <a:cxn ang="0">
                <a:pos x="0" y="0"/>
              </a:cxn>
            </a:cxnLst>
            <a:rect l="0" t="0" r="r" b="b"/>
            <a:pathLst>
              <a:path>
                <a:moveTo>
                  <a:pt x="0" y="0"/>
                </a:moveTo>
                <a:lnTo>
                  <a:pt x="0" y="0"/>
                </a:lnTo>
              </a:path>
            </a:pathLst>
          </a:custGeom>
          <a:noFill/>
          <a:ln w="1270">
            <a:solidFill>
              <a:srgbClr val="30303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23</xdr:row>
      <xdr:rowOff>0</xdr:rowOff>
    </xdr:from>
    <xdr:to>
      <xdr:col>1</xdr:col>
      <xdr:colOff>0</xdr:colOff>
      <xdr:row>23</xdr:row>
      <xdr:rowOff>0</xdr:rowOff>
    </xdr:to>
    <xdr:grpSp>
      <xdr:nvGrpSpPr>
        <xdr:cNvPr id="8" name="Group 268"/>
        <xdr:cNvGrpSpPr>
          <a:grpSpLocks/>
        </xdr:cNvGrpSpPr>
      </xdr:nvGrpSpPr>
      <xdr:grpSpPr bwMode="auto">
        <a:xfrm>
          <a:off x="609600" y="5067300"/>
          <a:ext cx="0" cy="0"/>
          <a:chOff x="609600" y="5067300"/>
          <a:chExt cx="0" cy="0"/>
        </a:xfrm>
      </xdr:grpSpPr>
      <xdr:sp macro="" textlink="">
        <xdr:nvSpPr>
          <xdr:cNvPr id="9" name="Freeform 269"/>
          <xdr:cNvSpPr>
            <a:spLocks/>
          </xdr:cNvSpPr>
        </xdr:nvSpPr>
        <xdr:spPr bwMode="auto">
          <a:xfrm>
            <a:off x="0" y="16838"/>
            <a:ext cx="0" cy="0"/>
          </a:xfrm>
          <a:custGeom>
            <a:avLst/>
            <a:gdLst/>
            <a:ahLst/>
            <a:cxnLst>
              <a:cxn ang="0">
                <a:pos x="0" y="0"/>
              </a:cxn>
              <a:cxn ang="0">
                <a:pos x="0" y="0"/>
              </a:cxn>
            </a:cxnLst>
            <a:rect l="0" t="0" r="r" b="b"/>
            <a:pathLst>
              <a:path>
                <a:moveTo>
                  <a:pt x="0" y="0"/>
                </a:moveTo>
                <a:lnTo>
                  <a:pt x="0" y="0"/>
                </a:lnTo>
              </a:path>
            </a:pathLst>
          </a:custGeom>
          <a:noFill/>
          <a:ln w="1270">
            <a:solidFill>
              <a:srgbClr val="CCCCCC"/>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29</xdr:row>
      <xdr:rowOff>0</xdr:rowOff>
    </xdr:from>
    <xdr:to>
      <xdr:col>1</xdr:col>
      <xdr:colOff>0</xdr:colOff>
      <xdr:row>29</xdr:row>
      <xdr:rowOff>0</xdr:rowOff>
    </xdr:to>
    <xdr:grpSp>
      <xdr:nvGrpSpPr>
        <xdr:cNvPr id="10" name="Group 170"/>
        <xdr:cNvGrpSpPr>
          <a:grpSpLocks/>
        </xdr:cNvGrpSpPr>
      </xdr:nvGrpSpPr>
      <xdr:grpSpPr bwMode="auto">
        <a:xfrm>
          <a:off x="609600" y="6038850"/>
          <a:ext cx="0" cy="0"/>
          <a:chOff x="609600" y="6038850"/>
          <a:chExt cx="0" cy="0"/>
        </a:xfrm>
      </xdr:grpSpPr>
      <xdr:sp macro="" textlink="">
        <xdr:nvSpPr>
          <xdr:cNvPr id="11" name="Freeform 171"/>
          <xdr:cNvSpPr>
            <a:spLocks/>
          </xdr:cNvSpPr>
        </xdr:nvSpPr>
        <xdr:spPr bwMode="auto">
          <a:xfrm>
            <a:off x="0" y="16838"/>
            <a:ext cx="0" cy="0"/>
          </a:xfrm>
          <a:custGeom>
            <a:avLst/>
            <a:gdLst/>
            <a:ahLst/>
            <a:cxnLst>
              <a:cxn ang="0">
                <a:pos x="0" y="0"/>
              </a:cxn>
              <a:cxn ang="0">
                <a:pos x="0" y="0"/>
              </a:cxn>
            </a:cxnLst>
            <a:rect l="0" t="0" r="r" b="b"/>
            <a:pathLst>
              <a:path>
                <a:moveTo>
                  <a:pt x="0" y="0"/>
                </a:moveTo>
                <a:lnTo>
                  <a:pt x="0" y="0"/>
                </a:lnTo>
              </a:path>
            </a:pathLst>
          </a:custGeom>
          <a:noFill/>
          <a:ln w="127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29</xdr:row>
      <xdr:rowOff>0</xdr:rowOff>
    </xdr:from>
    <xdr:to>
      <xdr:col>1</xdr:col>
      <xdr:colOff>0</xdr:colOff>
      <xdr:row>29</xdr:row>
      <xdr:rowOff>0</xdr:rowOff>
    </xdr:to>
    <xdr:grpSp>
      <xdr:nvGrpSpPr>
        <xdr:cNvPr id="12" name="Group 172"/>
        <xdr:cNvGrpSpPr>
          <a:grpSpLocks/>
        </xdr:cNvGrpSpPr>
      </xdr:nvGrpSpPr>
      <xdr:grpSpPr bwMode="auto">
        <a:xfrm>
          <a:off x="609600" y="6038850"/>
          <a:ext cx="0" cy="0"/>
          <a:chOff x="609600" y="6038850"/>
          <a:chExt cx="0" cy="0"/>
        </a:xfrm>
      </xdr:grpSpPr>
      <xdr:sp macro="" textlink="">
        <xdr:nvSpPr>
          <xdr:cNvPr id="13" name="Freeform 173"/>
          <xdr:cNvSpPr>
            <a:spLocks/>
          </xdr:cNvSpPr>
        </xdr:nvSpPr>
        <xdr:spPr bwMode="auto">
          <a:xfrm>
            <a:off x="0" y="16838"/>
            <a:ext cx="0" cy="0"/>
          </a:xfrm>
          <a:custGeom>
            <a:avLst/>
            <a:gdLst/>
            <a:ahLst/>
            <a:cxnLst>
              <a:cxn ang="0">
                <a:pos x="0" y="0"/>
              </a:cxn>
              <a:cxn ang="0">
                <a:pos x="0" y="0"/>
              </a:cxn>
            </a:cxnLst>
            <a:rect l="0" t="0" r="r" b="b"/>
            <a:pathLst>
              <a:path>
                <a:moveTo>
                  <a:pt x="0" y="0"/>
                </a:moveTo>
                <a:lnTo>
                  <a:pt x="0" y="0"/>
                </a:lnTo>
              </a:path>
            </a:pathLst>
          </a:custGeom>
          <a:noFill/>
          <a:ln w="1270">
            <a:solidFill>
              <a:srgbClr val="B2B2B2"/>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29</xdr:row>
      <xdr:rowOff>0</xdr:rowOff>
    </xdr:from>
    <xdr:to>
      <xdr:col>1</xdr:col>
      <xdr:colOff>0</xdr:colOff>
      <xdr:row>29</xdr:row>
      <xdr:rowOff>0</xdr:rowOff>
    </xdr:to>
    <xdr:grpSp>
      <xdr:nvGrpSpPr>
        <xdr:cNvPr id="14" name="Group 176"/>
        <xdr:cNvGrpSpPr>
          <a:grpSpLocks/>
        </xdr:cNvGrpSpPr>
      </xdr:nvGrpSpPr>
      <xdr:grpSpPr bwMode="auto">
        <a:xfrm>
          <a:off x="609600" y="6038850"/>
          <a:ext cx="0" cy="0"/>
          <a:chOff x="609600" y="6038850"/>
          <a:chExt cx="0" cy="0"/>
        </a:xfrm>
      </xdr:grpSpPr>
      <xdr:sp macro="" textlink="">
        <xdr:nvSpPr>
          <xdr:cNvPr id="15" name="Freeform 177"/>
          <xdr:cNvSpPr>
            <a:spLocks/>
          </xdr:cNvSpPr>
        </xdr:nvSpPr>
        <xdr:spPr bwMode="auto">
          <a:xfrm>
            <a:off x="0" y="16838"/>
            <a:ext cx="0" cy="0"/>
          </a:xfrm>
          <a:custGeom>
            <a:avLst/>
            <a:gdLst/>
            <a:ahLst/>
            <a:cxnLst>
              <a:cxn ang="0">
                <a:pos x="0" y="0"/>
              </a:cxn>
              <a:cxn ang="0">
                <a:pos x="0" y="0"/>
              </a:cxn>
            </a:cxnLst>
            <a:rect l="0" t="0" r="r" b="b"/>
            <a:pathLst>
              <a:path>
                <a:moveTo>
                  <a:pt x="0" y="0"/>
                </a:moveTo>
                <a:lnTo>
                  <a:pt x="0" y="0"/>
                </a:lnTo>
              </a:path>
            </a:pathLst>
          </a:custGeom>
          <a:noFill/>
          <a:ln w="1270">
            <a:solidFill>
              <a:srgbClr val="30303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29</xdr:row>
      <xdr:rowOff>0</xdr:rowOff>
    </xdr:from>
    <xdr:to>
      <xdr:col>1</xdr:col>
      <xdr:colOff>0</xdr:colOff>
      <xdr:row>29</xdr:row>
      <xdr:rowOff>0</xdr:rowOff>
    </xdr:to>
    <xdr:grpSp>
      <xdr:nvGrpSpPr>
        <xdr:cNvPr id="16" name="Group 180"/>
        <xdr:cNvGrpSpPr>
          <a:grpSpLocks/>
        </xdr:cNvGrpSpPr>
      </xdr:nvGrpSpPr>
      <xdr:grpSpPr bwMode="auto">
        <a:xfrm>
          <a:off x="609600" y="6038850"/>
          <a:ext cx="0" cy="0"/>
          <a:chOff x="609600" y="6038850"/>
          <a:chExt cx="0" cy="0"/>
        </a:xfrm>
      </xdr:grpSpPr>
      <xdr:sp macro="" textlink="">
        <xdr:nvSpPr>
          <xdr:cNvPr id="17" name="Freeform 181"/>
          <xdr:cNvSpPr>
            <a:spLocks/>
          </xdr:cNvSpPr>
        </xdr:nvSpPr>
        <xdr:spPr bwMode="auto">
          <a:xfrm>
            <a:off x="0" y="16838"/>
            <a:ext cx="0" cy="0"/>
          </a:xfrm>
          <a:custGeom>
            <a:avLst/>
            <a:gdLst/>
            <a:ahLst/>
            <a:cxnLst>
              <a:cxn ang="0">
                <a:pos x="0" y="0"/>
              </a:cxn>
              <a:cxn ang="0">
                <a:pos x="0" y="0"/>
              </a:cxn>
            </a:cxnLst>
            <a:rect l="0" t="0" r="r" b="b"/>
            <a:pathLst>
              <a:path>
                <a:moveTo>
                  <a:pt x="0" y="0"/>
                </a:moveTo>
                <a:lnTo>
                  <a:pt x="0" y="0"/>
                </a:lnTo>
              </a:path>
            </a:pathLst>
          </a:custGeom>
          <a:noFill/>
          <a:ln w="1270">
            <a:solidFill>
              <a:srgbClr val="CCCCCC"/>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114301</xdr:colOff>
      <xdr:row>64</xdr:row>
      <xdr:rowOff>3638550</xdr:rowOff>
    </xdr:from>
    <xdr:to>
      <xdr:col>1</xdr:col>
      <xdr:colOff>1483813</xdr:colOff>
      <xdr:row>64</xdr:row>
      <xdr:rowOff>5172075</xdr:rowOff>
    </xdr:to>
    <xdr:pic>
      <xdr:nvPicPr>
        <xdr:cNvPr id="2" name="Picture 1" descr="cid:image001.jpg@01D55164.18C4875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485901" y="7019925"/>
          <a:ext cx="1369512" cy="153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1562100</xdr:colOff>
      <xdr:row>64</xdr:row>
      <xdr:rowOff>4048125</xdr:rowOff>
    </xdr:from>
    <xdr:to>
      <xdr:col>1</xdr:col>
      <xdr:colOff>2682615</xdr:colOff>
      <xdr:row>64</xdr:row>
      <xdr:rowOff>4924425</xdr:rowOff>
    </xdr:to>
    <xdr:pic>
      <xdr:nvPicPr>
        <xdr:cNvPr id="3" name="Picture 2" descr="cid:image003.png@01D55164.18C4875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33700" y="7429500"/>
          <a:ext cx="112051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2800350</xdr:colOff>
      <xdr:row>64</xdr:row>
      <xdr:rowOff>3609975</xdr:rowOff>
    </xdr:from>
    <xdr:to>
      <xdr:col>2</xdr:col>
      <xdr:colOff>419100</xdr:colOff>
      <xdr:row>64</xdr:row>
      <xdr:rowOff>4981575</xdr:rowOff>
    </xdr:to>
    <xdr:pic>
      <xdr:nvPicPr>
        <xdr:cNvPr id="4" name="Picture 1" descr="cid:image002.png@01D55164.18C4875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71950" y="6991350"/>
          <a:ext cx="15430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xdr:row>
      <xdr:rowOff>0</xdr:rowOff>
    </xdr:from>
    <xdr:to>
      <xdr:col>2</xdr:col>
      <xdr:colOff>299237</xdr:colOff>
      <xdr:row>94</xdr:row>
      <xdr:rowOff>145127</xdr:rowOff>
    </xdr:to>
    <xdr:pic>
      <xdr:nvPicPr>
        <xdr:cNvPr id="5" name="Picture 1" descr="cid:image006.jpg@01D59E12.DCF6CF20"/>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1371600" y="26650950"/>
          <a:ext cx="4223537" cy="1945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20VECHI\Cereri%20de%20oferta%202019\AMBRO%20CONEXIUNI\Evaluare%20dupa%20PT\FINAL%20FINAL%2014.02.2020\FINAL%20TRANSMIS\2020%2002%2014%20oferta%20de%20pret%20Ambro%20conexiuni%20echipamente%20CV%20SENT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
      <sheetName val="centralizator"/>
      <sheetName val="F3 hvac"/>
      <sheetName val="F3 ct"/>
      <sheetName val="CS+SCADA"/>
      <sheetName val="F3 gaz"/>
      <sheetName val="F4"/>
      <sheetName val="F5 hvac"/>
      <sheetName val="F5 ct"/>
      <sheetName val="OS"/>
    </sheetNames>
    <sheetDataSet>
      <sheetData sheetId="0">
        <row r="3">
          <cell r="B3">
            <v>0.1</v>
          </cell>
        </row>
        <row r="4">
          <cell r="B4">
            <v>0.05</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drawing" Target="../drawings/drawing2.xml"/><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view="pageBreakPreview" zoomScaleNormal="100" zoomScaleSheetLayoutView="100" workbookViewId="0">
      <selection activeCell="I23" sqref="I23"/>
    </sheetView>
  </sheetViews>
  <sheetFormatPr defaultColWidth="9.140625" defaultRowHeight="15" x14ac:dyDescent="0.25"/>
  <cols>
    <col min="1" max="1" width="12.85546875" style="4" customWidth="1"/>
    <col min="2" max="16384" width="9.140625" style="4"/>
  </cols>
  <sheetData>
    <row r="1" spans="1:2" ht="15.75" thickBot="1" x14ac:dyDescent="0.3"/>
    <row r="2" spans="1:2" x14ac:dyDescent="0.25">
      <c r="A2" s="608" t="s">
        <v>167</v>
      </c>
      <c r="B2" s="609"/>
    </row>
    <row r="3" spans="1:2" x14ac:dyDescent="0.25">
      <c r="A3" s="35" t="s">
        <v>168</v>
      </c>
      <c r="B3" s="34"/>
    </row>
    <row r="4" spans="1:2" x14ac:dyDescent="0.25">
      <c r="A4" s="35" t="s">
        <v>169</v>
      </c>
      <c r="B4" s="34"/>
    </row>
  </sheetData>
  <customSheetViews>
    <customSheetView guid="{6CAB3AA1-4052-4182-9A19-891B6FE2556E}" showPageBreaks="1" printArea="1" view="pageBreakPreview">
      <selection activeCell="N21" sqref="N21"/>
      <pageMargins left="0.7" right="0.7" top="0.75" bottom="0.75" header="0.3" footer="0.3"/>
      <pageSetup scale="83" orientation="portrait" r:id="rId1"/>
    </customSheetView>
    <customSheetView guid="{82314C13-0B75-4B07-8D1F-F8CAE284F715}" showPageBreaks="1" printArea="1" view="pageBreakPreview">
      <selection activeCell="H33" sqref="H33"/>
      <pageMargins left="0.7" right="0.7" top="0.75" bottom="0.75" header="0.3" footer="0.3"/>
      <pageSetup scale="83" orientation="portrait" r:id="rId2"/>
    </customSheetView>
    <customSheetView guid="{366BE693-5B0B-4930-93EE-07D42F8809FA}" showPageBreaks="1" printArea="1" view="pageBreakPreview">
      <selection activeCell="K20" sqref="K20"/>
      <pageMargins left="0.7" right="0.7" top="0.75" bottom="0.75" header="0.3" footer="0.3"/>
      <pageSetup scale="83" orientation="portrait" r:id="rId3"/>
    </customSheetView>
  </customSheetViews>
  <mergeCells count="1">
    <mergeCell ref="A2:B2"/>
  </mergeCells>
  <pageMargins left="0.7" right="0.7" top="0.75" bottom="0.75" header="0.3" footer="0.3"/>
  <pageSetup scale="83"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BreakPreview" topLeftCell="A7" zoomScale="90" zoomScaleNormal="100" zoomScaleSheetLayoutView="90" workbookViewId="0">
      <selection activeCell="F35" sqref="F35"/>
    </sheetView>
  </sheetViews>
  <sheetFormatPr defaultRowHeight="15" x14ac:dyDescent="0.25"/>
  <cols>
    <col min="2" max="2" width="35.85546875" customWidth="1"/>
    <col min="3" max="3" width="16.5703125" customWidth="1"/>
    <col min="4" max="4" width="17.42578125" customWidth="1"/>
    <col min="5" max="6" width="8.85546875" customWidth="1"/>
    <col min="13" max="13" width="10.7109375" customWidth="1"/>
  </cols>
  <sheetData>
    <row r="1" spans="1:13" x14ac:dyDescent="0.25">
      <c r="A1" s="820"/>
      <c r="B1" s="820"/>
      <c r="C1" s="821"/>
      <c r="D1" s="821"/>
      <c r="E1" s="822"/>
      <c r="F1" s="821"/>
      <c r="G1" s="821"/>
      <c r="H1" s="821"/>
      <c r="I1" s="821"/>
      <c r="J1" s="821"/>
      <c r="K1" s="821"/>
      <c r="L1" s="821"/>
      <c r="M1" s="823" t="s">
        <v>825</v>
      </c>
    </row>
    <row r="2" spans="1:13" x14ac:dyDescent="0.25">
      <c r="A2" s="820"/>
      <c r="B2" s="820"/>
      <c r="C2" s="821"/>
      <c r="D2" s="821"/>
      <c r="E2" s="822"/>
      <c r="F2" s="821"/>
      <c r="G2" s="821"/>
      <c r="H2" s="821"/>
      <c r="I2" s="821"/>
      <c r="J2" s="821"/>
      <c r="K2" s="821"/>
      <c r="L2" s="821"/>
      <c r="M2" s="823"/>
    </row>
    <row r="3" spans="1:13" x14ac:dyDescent="0.25">
      <c r="A3" s="824" t="s">
        <v>826</v>
      </c>
      <c r="B3" s="825" t="s">
        <v>827</v>
      </c>
      <c r="C3" s="825"/>
      <c r="D3" s="825"/>
      <c r="E3" s="825"/>
      <c r="F3" s="825"/>
      <c r="G3" s="825"/>
      <c r="H3" s="825"/>
      <c r="I3" s="825"/>
      <c r="J3" s="825"/>
      <c r="K3" s="825"/>
      <c r="L3" s="825"/>
      <c r="M3" s="825"/>
    </row>
    <row r="4" spans="1:13" x14ac:dyDescent="0.25">
      <c r="A4" s="824"/>
      <c r="B4" s="825"/>
      <c r="C4" s="825"/>
      <c r="D4" s="825"/>
      <c r="E4" s="825"/>
      <c r="F4" s="825"/>
      <c r="G4" s="825"/>
      <c r="H4" s="825"/>
      <c r="I4" s="825"/>
      <c r="J4" s="825"/>
      <c r="K4" s="825"/>
      <c r="L4" s="825"/>
      <c r="M4" s="825"/>
    </row>
    <row r="5" spans="1:13" x14ac:dyDescent="0.25">
      <c r="A5" s="826" t="s">
        <v>828</v>
      </c>
      <c r="B5" s="827"/>
      <c r="C5" s="821"/>
      <c r="D5" s="821"/>
      <c r="E5" s="822"/>
      <c r="F5" s="821"/>
      <c r="G5" s="821"/>
      <c r="H5" s="821"/>
      <c r="I5" s="821"/>
      <c r="J5" s="821"/>
      <c r="K5" s="821"/>
      <c r="L5" s="821"/>
      <c r="M5" s="821"/>
    </row>
    <row r="6" spans="1:13" x14ac:dyDescent="0.25">
      <c r="A6" s="826" t="s">
        <v>829</v>
      </c>
      <c r="B6" s="821"/>
      <c r="C6" s="821"/>
      <c r="D6" s="821"/>
      <c r="E6" s="822"/>
      <c r="F6" s="821"/>
      <c r="G6" s="821"/>
      <c r="H6" s="821"/>
      <c r="I6" s="821"/>
      <c r="J6" s="821"/>
      <c r="K6" s="821"/>
      <c r="L6" s="821"/>
      <c r="M6" s="821"/>
    </row>
    <row r="7" spans="1:13" x14ac:dyDescent="0.25">
      <c r="A7" s="826"/>
      <c r="B7" s="821"/>
      <c r="C7" s="821"/>
      <c r="D7" s="821"/>
      <c r="E7" s="822"/>
      <c r="F7" s="821"/>
      <c r="G7" s="821"/>
      <c r="H7" s="821"/>
      <c r="I7" s="821"/>
      <c r="J7" s="821"/>
      <c r="K7" s="821"/>
      <c r="L7" s="821"/>
      <c r="M7" s="821"/>
    </row>
    <row r="8" spans="1:13" x14ac:dyDescent="0.25">
      <c r="A8" s="821"/>
      <c r="B8" s="821"/>
      <c r="C8" s="821"/>
      <c r="D8" s="821"/>
      <c r="E8" s="822"/>
      <c r="F8" s="821"/>
      <c r="G8" s="821"/>
      <c r="H8" s="821"/>
      <c r="I8" s="821"/>
      <c r="J8" s="821"/>
      <c r="K8" s="821"/>
      <c r="L8" s="821"/>
      <c r="M8" s="821"/>
    </row>
    <row r="9" spans="1:13" x14ac:dyDescent="0.25">
      <c r="A9" s="551"/>
      <c r="B9" s="549"/>
      <c r="C9" s="549"/>
      <c r="D9" s="549"/>
      <c r="E9" s="550"/>
      <c r="F9" s="549"/>
      <c r="G9" s="549"/>
      <c r="H9" s="549"/>
      <c r="I9" s="549"/>
      <c r="J9" s="549"/>
      <c r="K9" s="549"/>
      <c r="L9" s="549"/>
      <c r="M9" s="549"/>
    </row>
    <row r="10" spans="1:13" ht="15.75" thickBot="1" x14ac:dyDescent="0.3">
      <c r="A10" s="549"/>
      <c r="B10" s="549"/>
      <c r="C10" s="549"/>
      <c r="D10" s="549"/>
      <c r="E10" s="550"/>
      <c r="F10" s="549"/>
      <c r="G10" s="549"/>
      <c r="H10" s="549"/>
      <c r="I10" s="549"/>
      <c r="J10" s="549"/>
      <c r="K10" s="549"/>
      <c r="L10" s="549"/>
      <c r="M10" s="549"/>
    </row>
    <row r="11" spans="1:13" ht="39" thickBot="1" x14ac:dyDescent="0.3">
      <c r="A11" s="552" t="s">
        <v>479</v>
      </c>
      <c r="B11" s="553" t="s">
        <v>480</v>
      </c>
      <c r="C11" s="553" t="s">
        <v>481</v>
      </c>
      <c r="D11" s="554" t="s">
        <v>482</v>
      </c>
      <c r="E11" s="554" t="s">
        <v>483</v>
      </c>
      <c r="F11" s="554" t="s">
        <v>484</v>
      </c>
      <c r="G11" s="554" t="s">
        <v>485</v>
      </c>
      <c r="H11" s="554" t="s">
        <v>486</v>
      </c>
      <c r="I11" s="831" t="s">
        <v>487</v>
      </c>
      <c r="J11" s="831" t="s">
        <v>488</v>
      </c>
      <c r="K11" s="831" t="s">
        <v>489</v>
      </c>
      <c r="L11" s="831" t="s">
        <v>490</v>
      </c>
      <c r="M11" s="832" t="s">
        <v>491</v>
      </c>
    </row>
    <row r="12" spans="1:13" x14ac:dyDescent="0.25">
      <c r="A12" s="555" t="s">
        <v>830</v>
      </c>
      <c r="B12" s="556" t="s">
        <v>831</v>
      </c>
      <c r="C12" s="557" t="s">
        <v>244</v>
      </c>
      <c r="D12" s="558">
        <v>1</v>
      </c>
      <c r="E12" s="834"/>
      <c r="F12" s="834"/>
      <c r="G12" s="834"/>
      <c r="H12" s="834"/>
      <c r="I12" s="829">
        <f>D12*E12</f>
        <v>0</v>
      </c>
      <c r="J12" s="829">
        <f>D12*F12</f>
        <v>0</v>
      </c>
      <c r="K12" s="829">
        <f>D12*G12</f>
        <v>0</v>
      </c>
      <c r="L12" s="829">
        <f>D12*H12</f>
        <v>0</v>
      </c>
      <c r="M12" s="830">
        <f>SUM(I12:L12)</f>
        <v>0</v>
      </c>
    </row>
    <row r="13" spans="1:13" ht="25.5" x14ac:dyDescent="0.25">
      <c r="A13" s="559">
        <v>2</v>
      </c>
      <c r="B13" s="560" t="s">
        <v>832</v>
      </c>
      <c r="C13" s="561" t="s">
        <v>244</v>
      </c>
      <c r="D13" s="562">
        <v>1</v>
      </c>
      <c r="E13" s="835"/>
      <c r="F13" s="835"/>
      <c r="G13" s="835"/>
      <c r="H13" s="835"/>
      <c r="I13" s="563">
        <f t="shared" ref="I13:I16" si="0">D13*E13</f>
        <v>0</v>
      </c>
      <c r="J13" s="563">
        <f t="shared" ref="J13:J16" si="1">D13*F13</f>
        <v>0</v>
      </c>
      <c r="K13" s="563">
        <f t="shared" ref="K13:K16" si="2">D13*G13</f>
        <v>0</v>
      </c>
      <c r="L13" s="563">
        <f t="shared" ref="L13:L16" si="3">D13*H13</f>
        <v>0</v>
      </c>
      <c r="M13" s="828">
        <f t="shared" ref="M13:M16" si="4">SUM(I13:L13)</f>
        <v>0</v>
      </c>
    </row>
    <row r="14" spans="1:13" x14ac:dyDescent="0.25">
      <c r="A14" s="559">
        <v>3</v>
      </c>
      <c r="B14" s="564" t="s">
        <v>833</v>
      </c>
      <c r="C14" s="561" t="s">
        <v>244</v>
      </c>
      <c r="D14" s="562">
        <v>1</v>
      </c>
      <c r="E14" s="835"/>
      <c r="F14" s="835"/>
      <c r="G14" s="835"/>
      <c r="H14" s="835"/>
      <c r="I14" s="563">
        <f t="shared" si="0"/>
        <v>0</v>
      </c>
      <c r="J14" s="563">
        <f t="shared" si="1"/>
        <v>0</v>
      </c>
      <c r="K14" s="563">
        <f t="shared" si="2"/>
        <v>0</v>
      </c>
      <c r="L14" s="563">
        <f t="shared" si="3"/>
        <v>0</v>
      </c>
      <c r="M14" s="828">
        <f t="shared" si="4"/>
        <v>0</v>
      </c>
    </row>
    <row r="15" spans="1:13" x14ac:dyDescent="0.25">
      <c r="A15" s="559">
        <v>4</v>
      </c>
      <c r="B15" s="564" t="s">
        <v>834</v>
      </c>
      <c r="C15" s="561" t="s">
        <v>25</v>
      </c>
      <c r="D15" s="562">
        <v>1</v>
      </c>
      <c r="E15" s="835"/>
      <c r="F15" s="835"/>
      <c r="G15" s="835"/>
      <c r="H15" s="835"/>
      <c r="I15" s="563">
        <f t="shared" si="0"/>
        <v>0</v>
      </c>
      <c r="J15" s="563">
        <f t="shared" si="1"/>
        <v>0</v>
      </c>
      <c r="K15" s="563">
        <f t="shared" si="2"/>
        <v>0</v>
      </c>
      <c r="L15" s="563">
        <f t="shared" si="3"/>
        <v>0</v>
      </c>
      <c r="M15" s="828">
        <f t="shared" si="4"/>
        <v>0</v>
      </c>
    </row>
    <row r="16" spans="1:13" ht="15.75" thickBot="1" x14ac:dyDescent="0.3">
      <c r="A16" s="565">
        <v>5</v>
      </c>
      <c r="B16" s="566" t="s">
        <v>835</v>
      </c>
      <c r="C16" s="567" t="s">
        <v>25</v>
      </c>
      <c r="D16" s="568">
        <v>2</v>
      </c>
      <c r="E16" s="836"/>
      <c r="F16" s="836"/>
      <c r="G16" s="836"/>
      <c r="H16" s="836"/>
      <c r="I16" s="569">
        <f t="shared" si="0"/>
        <v>0</v>
      </c>
      <c r="J16" s="569">
        <f t="shared" si="1"/>
        <v>0</v>
      </c>
      <c r="K16" s="569">
        <f t="shared" si="2"/>
        <v>0</v>
      </c>
      <c r="L16" s="569">
        <f t="shared" si="3"/>
        <v>0</v>
      </c>
      <c r="M16" s="833">
        <f t="shared" si="4"/>
        <v>0</v>
      </c>
    </row>
    <row r="17" spans="1:13" x14ac:dyDescent="0.25">
      <c r="A17" s="570"/>
      <c r="B17" s="571"/>
      <c r="C17" s="572"/>
      <c r="D17" s="573"/>
      <c r="E17" s="574"/>
      <c r="F17" s="574"/>
      <c r="G17" s="574"/>
      <c r="H17" s="574"/>
      <c r="I17" s="575">
        <f>SUM(I12:I16)</f>
        <v>0</v>
      </c>
      <c r="J17" s="575">
        <f>SUM(J12:J16)</f>
        <v>0</v>
      </c>
      <c r="K17" s="575">
        <f>SUM(K12:K16)</f>
        <v>0</v>
      </c>
      <c r="L17" s="575">
        <f>SUM(L12:L16)</f>
        <v>0</v>
      </c>
      <c r="M17" s="575">
        <f>SUM(M12:M16)</f>
        <v>0</v>
      </c>
    </row>
    <row r="18" spans="1:13" x14ac:dyDescent="0.25">
      <c r="A18" s="570"/>
      <c r="B18" s="576" t="s">
        <v>170</v>
      </c>
      <c r="C18" s="577"/>
      <c r="D18" s="578"/>
      <c r="E18" s="579"/>
      <c r="F18" s="574"/>
      <c r="G18" s="574"/>
      <c r="H18" s="574"/>
      <c r="I18" s="574"/>
      <c r="J18" s="574"/>
      <c r="K18" s="574"/>
      <c r="L18" s="574"/>
      <c r="M18" s="580"/>
    </row>
    <row r="19" spans="1:13" x14ac:dyDescent="0.25">
      <c r="A19" s="570"/>
      <c r="B19" s="581" t="s">
        <v>171</v>
      </c>
      <c r="C19" s="578">
        <f>+I17</f>
        <v>0</v>
      </c>
      <c r="D19" s="578"/>
      <c r="E19" s="579"/>
      <c r="F19" s="574"/>
      <c r="G19" s="574"/>
      <c r="H19" s="574"/>
      <c r="I19" s="574"/>
      <c r="J19" s="574"/>
      <c r="K19" s="574"/>
      <c r="L19" s="574"/>
      <c r="M19" s="580"/>
    </row>
    <row r="20" spans="1:13" x14ac:dyDescent="0.25">
      <c r="A20" s="570"/>
      <c r="B20" s="581" t="s">
        <v>172</v>
      </c>
      <c r="C20" s="578">
        <f>+J17</f>
        <v>0</v>
      </c>
      <c r="D20" s="578"/>
      <c r="E20" s="579"/>
      <c r="F20" s="574"/>
      <c r="G20" s="574"/>
      <c r="H20" s="574"/>
      <c r="I20" s="574"/>
      <c r="J20" s="574"/>
      <c r="K20" s="574"/>
      <c r="L20" s="574"/>
      <c r="M20" s="580"/>
    </row>
    <row r="21" spans="1:13" x14ac:dyDescent="0.25">
      <c r="A21" s="570"/>
      <c r="B21" s="581" t="s">
        <v>173</v>
      </c>
      <c r="C21" s="578">
        <f>+K17</f>
        <v>0</v>
      </c>
      <c r="D21" s="578"/>
      <c r="E21" s="580"/>
      <c r="F21" s="580"/>
      <c r="G21" s="580"/>
      <c r="H21" s="580"/>
      <c r="I21" s="580"/>
      <c r="J21" s="580"/>
      <c r="K21" s="580"/>
      <c r="L21" s="580"/>
      <c r="M21" s="580"/>
    </row>
    <row r="22" spans="1:13" x14ac:dyDescent="0.25">
      <c r="A22" s="570"/>
      <c r="B22" s="582" t="s">
        <v>174</v>
      </c>
      <c r="C22" s="583">
        <f>+L17</f>
        <v>0</v>
      </c>
      <c r="D22" s="578"/>
      <c r="E22" s="580"/>
      <c r="F22" s="580"/>
      <c r="G22" s="580"/>
      <c r="H22" s="580"/>
      <c r="I22" s="580"/>
      <c r="J22" s="580"/>
      <c r="K22" s="580"/>
      <c r="L22" s="580"/>
      <c r="M22" s="580"/>
    </row>
    <row r="23" spans="1:13" x14ac:dyDescent="0.25">
      <c r="A23" s="570"/>
      <c r="B23" s="584" t="s">
        <v>175</v>
      </c>
      <c r="C23" s="585">
        <f>SUM(C19:C22)</f>
        <v>0</v>
      </c>
      <c r="D23" s="578"/>
      <c r="E23" s="580"/>
      <c r="F23" s="580"/>
      <c r="G23" s="580"/>
      <c r="H23" s="580"/>
      <c r="I23" s="580"/>
      <c r="J23" s="580"/>
      <c r="K23" s="580"/>
      <c r="L23" s="580"/>
      <c r="M23" s="580"/>
    </row>
    <row r="24" spans="1:13" x14ac:dyDescent="0.25">
      <c r="A24" s="570"/>
      <c r="B24" s="586"/>
      <c r="C24" s="577"/>
      <c r="D24" s="578"/>
      <c r="E24" s="580"/>
      <c r="F24" s="580"/>
      <c r="G24" s="580"/>
      <c r="H24" s="580"/>
      <c r="I24" s="580"/>
      <c r="J24" s="580"/>
      <c r="K24" s="580"/>
      <c r="L24" s="580"/>
      <c r="M24" s="580"/>
    </row>
    <row r="25" spans="1:13" x14ac:dyDescent="0.25">
      <c r="A25" s="837"/>
      <c r="B25" s="587"/>
      <c r="C25" s="838"/>
      <c r="D25" s="839"/>
      <c r="E25" s="840"/>
      <c r="F25" s="840"/>
      <c r="G25" s="840"/>
      <c r="H25" s="840"/>
      <c r="I25" s="840"/>
      <c r="J25" s="840"/>
      <c r="K25" s="840"/>
      <c r="L25" s="840"/>
      <c r="M25" s="840"/>
    </row>
    <row r="26" spans="1:13" x14ac:dyDescent="0.25">
      <c r="A26" s="837"/>
      <c r="B26" s="587" t="s">
        <v>176</v>
      </c>
      <c r="C26" s="838"/>
      <c r="D26" s="839"/>
      <c r="E26" s="840"/>
      <c r="F26" s="840"/>
      <c r="G26" s="840"/>
      <c r="H26" s="840"/>
      <c r="I26" s="840"/>
      <c r="J26" s="840"/>
      <c r="K26" s="840"/>
      <c r="L26" s="840"/>
      <c r="M26" s="840"/>
    </row>
    <row r="27" spans="1:13" x14ac:dyDescent="0.25">
      <c r="A27" s="837"/>
      <c r="B27" s="587" t="s">
        <v>177</v>
      </c>
      <c r="C27" s="841">
        <v>2.2499999999999999E-2</v>
      </c>
      <c r="D27" s="839">
        <f>+C20*C27</f>
        <v>0</v>
      </c>
      <c r="E27" s="840"/>
      <c r="F27" s="840"/>
      <c r="G27" s="840"/>
      <c r="H27" s="840"/>
      <c r="I27" s="840"/>
      <c r="J27" s="840"/>
      <c r="K27" s="840"/>
      <c r="L27" s="840"/>
      <c r="M27" s="840"/>
    </row>
    <row r="28" spans="1:13" x14ac:dyDescent="0.25">
      <c r="A28" s="837"/>
      <c r="B28" s="587"/>
      <c r="C28" s="838"/>
      <c r="D28" s="839"/>
      <c r="E28" s="840"/>
      <c r="F28" s="840"/>
      <c r="G28" s="840"/>
      <c r="H28" s="840"/>
      <c r="I28" s="840"/>
      <c r="J28" s="840"/>
      <c r="K28" s="840"/>
      <c r="L28" s="840"/>
      <c r="M28" s="840"/>
    </row>
    <row r="29" spans="1:13" x14ac:dyDescent="0.25">
      <c r="A29" s="837"/>
      <c r="B29" s="576" t="s">
        <v>178</v>
      </c>
      <c r="C29" s="838"/>
      <c r="D29" s="839"/>
      <c r="E29" s="840"/>
      <c r="F29" s="840"/>
      <c r="G29" s="840"/>
      <c r="H29" s="840"/>
      <c r="I29" s="840"/>
      <c r="J29" s="840"/>
      <c r="K29" s="840"/>
      <c r="L29" s="840"/>
      <c r="M29" s="840"/>
    </row>
    <row r="30" spans="1:13" x14ac:dyDescent="0.25">
      <c r="A30" s="837"/>
      <c r="B30" s="581" t="s">
        <v>171</v>
      </c>
      <c r="C30" s="588">
        <f>+C19</f>
        <v>0</v>
      </c>
      <c r="D30" s="839"/>
      <c r="E30" s="840"/>
      <c r="F30" s="840"/>
      <c r="G30" s="840"/>
      <c r="H30" s="840"/>
      <c r="I30" s="840"/>
      <c r="J30" s="840"/>
      <c r="K30" s="840"/>
      <c r="L30" s="840"/>
      <c r="M30" s="840"/>
    </row>
    <row r="31" spans="1:13" x14ac:dyDescent="0.25">
      <c r="A31" s="837"/>
      <c r="B31" s="581" t="s">
        <v>172</v>
      </c>
      <c r="C31" s="588">
        <f>+C20+D27</f>
        <v>0</v>
      </c>
      <c r="D31" s="839"/>
      <c r="E31" s="840"/>
      <c r="F31" s="840"/>
      <c r="G31" s="840"/>
      <c r="H31" s="840"/>
      <c r="I31" s="840"/>
      <c r="J31" s="840"/>
      <c r="K31" s="840"/>
      <c r="L31" s="840"/>
      <c r="M31" s="840"/>
    </row>
    <row r="32" spans="1:13" x14ac:dyDescent="0.25">
      <c r="A32" s="842"/>
      <c r="B32" s="581" t="s">
        <v>173</v>
      </c>
      <c r="C32" s="588">
        <f>+C21</f>
        <v>0</v>
      </c>
      <c r="D32" s="839"/>
      <c r="E32" s="840"/>
      <c r="F32" s="840"/>
      <c r="G32" s="840"/>
      <c r="H32" s="840"/>
      <c r="I32" s="840"/>
      <c r="J32" s="840"/>
      <c r="K32" s="840"/>
      <c r="L32" s="840"/>
      <c r="M32" s="840"/>
    </row>
    <row r="33" spans="1:13" x14ac:dyDescent="0.25">
      <c r="A33" s="842"/>
      <c r="B33" s="589" t="s">
        <v>174</v>
      </c>
      <c r="C33" s="590">
        <f>+C22</f>
        <v>0</v>
      </c>
      <c r="D33" s="839"/>
      <c r="E33" s="840"/>
      <c r="F33" s="840"/>
      <c r="G33" s="840"/>
      <c r="H33" s="840"/>
      <c r="I33" s="840"/>
      <c r="J33" s="840"/>
      <c r="K33" s="840"/>
      <c r="L33" s="840"/>
      <c r="M33" s="840"/>
    </row>
    <row r="34" spans="1:13" x14ac:dyDescent="0.25">
      <c r="A34" s="842"/>
      <c r="B34" s="584" t="s">
        <v>175</v>
      </c>
      <c r="C34" s="843">
        <f>SUM(C30:C33)</f>
        <v>0</v>
      </c>
      <c r="D34" s="839"/>
      <c r="E34" s="840"/>
      <c r="F34" s="840"/>
      <c r="G34" s="840"/>
      <c r="H34" s="840"/>
      <c r="I34" s="840"/>
      <c r="J34" s="840"/>
      <c r="K34" s="840"/>
      <c r="L34" s="840"/>
      <c r="M34" s="840"/>
    </row>
    <row r="35" spans="1:13" x14ac:dyDescent="0.25">
      <c r="A35" s="842"/>
      <c r="B35" s="591"/>
      <c r="C35" s="838"/>
      <c r="D35" s="839"/>
      <c r="E35" s="840"/>
      <c r="F35" s="840"/>
      <c r="G35" s="840"/>
      <c r="H35" s="840"/>
      <c r="I35" s="840"/>
      <c r="J35" s="840"/>
      <c r="K35" s="840"/>
      <c r="L35" s="840"/>
      <c r="M35" s="840"/>
    </row>
    <row r="36" spans="1:13" x14ac:dyDescent="0.25">
      <c r="A36" s="842"/>
      <c r="B36" s="592" t="s">
        <v>179</v>
      </c>
      <c r="C36" s="839">
        <v>0</v>
      </c>
      <c r="D36" s="593">
        <f>+C36*C34</f>
        <v>0</v>
      </c>
      <c r="E36" s="840"/>
      <c r="F36" s="840"/>
      <c r="G36" s="840"/>
      <c r="H36" s="840"/>
      <c r="I36" s="840"/>
      <c r="J36" s="840"/>
      <c r="K36" s="840"/>
      <c r="L36" s="840"/>
      <c r="M36" s="840"/>
    </row>
    <row r="37" spans="1:13" x14ac:dyDescent="0.25">
      <c r="A37" s="842"/>
      <c r="B37" s="592" t="s">
        <v>180</v>
      </c>
      <c r="C37" s="839">
        <v>0</v>
      </c>
      <c r="D37" s="593">
        <f>+(C34+D36)*C37</f>
        <v>0</v>
      </c>
      <c r="E37" s="840"/>
      <c r="F37" s="840"/>
      <c r="G37" s="840"/>
      <c r="H37" s="840"/>
      <c r="I37" s="840"/>
      <c r="J37" s="840"/>
      <c r="K37" s="840"/>
      <c r="L37" s="840"/>
      <c r="M37" s="840"/>
    </row>
    <row r="38" spans="1:13" x14ac:dyDescent="0.25">
      <c r="A38" s="842"/>
      <c r="B38" s="594" t="s">
        <v>181</v>
      </c>
      <c r="C38" s="838"/>
      <c r="D38" s="595">
        <f>+D37+D36+C34</f>
        <v>0</v>
      </c>
      <c r="E38" s="844"/>
      <c r="F38" s="845"/>
      <c r="G38" s="845"/>
      <c r="H38" s="845"/>
      <c r="I38" s="845"/>
      <c r="J38" s="845"/>
      <c r="K38" s="845"/>
      <c r="L38" s="845"/>
      <c r="M38" s="840"/>
    </row>
    <row r="39" spans="1:13" x14ac:dyDescent="0.25">
      <c r="A39" s="842"/>
      <c r="B39" s="846"/>
      <c r="C39" s="847"/>
      <c r="D39" s="848"/>
      <c r="E39" s="844"/>
      <c r="F39" s="845"/>
      <c r="G39" s="845"/>
      <c r="H39" s="845"/>
      <c r="I39" s="845"/>
      <c r="J39" s="845"/>
      <c r="K39" s="845"/>
      <c r="L39" s="845"/>
      <c r="M39" s="840"/>
    </row>
    <row r="40" spans="1:13" x14ac:dyDescent="0.25">
      <c r="A40" s="840"/>
      <c r="B40" s="846"/>
      <c r="C40" s="847"/>
      <c r="D40" s="844"/>
      <c r="E40" s="848" t="s">
        <v>182</v>
      </c>
      <c r="F40" s="840"/>
      <c r="G40" s="840"/>
      <c r="H40" s="840"/>
      <c r="I40" s="840"/>
      <c r="J40" s="840"/>
      <c r="K40" s="840"/>
      <c r="L40" s="840"/>
      <c r="M40" s="840"/>
    </row>
  </sheetData>
  <sheetProtection algorithmName="SHA-512" hashValue="KI5JF+90BIXPruBKhMsruHO//0T7h0lb6+OYDOoBwphgJ1r5uIrz+m5dytWZTFtLMje86Uof90d1G6LYWnuGGA==" saltValue="Dn2TumxYS2i3LN3JZGhEAw==" spinCount="100000" sheet="1" objects="1" scenarios="1"/>
  <mergeCells count="1">
    <mergeCell ref="B3:M4"/>
  </mergeCells>
  <pageMargins left="0.7" right="0.7" top="0.75" bottom="0.75"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view="pageBreakPreview" topLeftCell="A22" zoomScale="110" zoomScaleNormal="100" zoomScaleSheetLayoutView="110" workbookViewId="0"/>
  </sheetViews>
  <sheetFormatPr defaultColWidth="9.140625" defaultRowHeight="12.75" x14ac:dyDescent="0.2"/>
  <cols>
    <col min="1" max="1" width="9.140625" style="9"/>
    <col min="2" max="2" width="11" style="9" customWidth="1"/>
    <col min="3" max="3" width="53.7109375" style="9" customWidth="1"/>
    <col min="4" max="4" width="17.85546875" style="96" customWidth="1"/>
    <col min="5" max="16384" width="9.140625" style="9"/>
  </cols>
  <sheetData>
    <row r="1" spans="1:4" ht="36.75" customHeight="1" x14ac:dyDescent="0.2">
      <c r="A1" s="1" t="s">
        <v>164</v>
      </c>
      <c r="B1" s="610" t="s">
        <v>827</v>
      </c>
      <c r="C1" s="610"/>
      <c r="D1" s="610"/>
    </row>
    <row r="2" spans="1:4" x14ac:dyDescent="0.2">
      <c r="A2" s="70" t="s">
        <v>812</v>
      </c>
    </row>
    <row r="4" spans="1:4" ht="13.5" thickBot="1" x14ac:dyDescent="0.25"/>
    <row r="5" spans="1:4" ht="39" thickBot="1" x14ac:dyDescent="0.25">
      <c r="A5" s="141" t="s">
        <v>334</v>
      </c>
      <c r="B5" s="142"/>
      <c r="C5" s="143" t="s">
        <v>335</v>
      </c>
      <c r="D5" s="147" t="s">
        <v>347</v>
      </c>
    </row>
    <row r="6" spans="1:4" ht="13.5" thickBot="1" x14ac:dyDescent="0.25">
      <c r="A6" s="129">
        <v>1</v>
      </c>
      <c r="B6" s="130"/>
      <c r="C6" s="130">
        <v>2</v>
      </c>
      <c r="D6" s="131">
        <v>3</v>
      </c>
    </row>
    <row r="7" spans="1:4" ht="13.5" thickBot="1" x14ac:dyDescent="0.25">
      <c r="A7" s="183"/>
      <c r="B7" s="184" t="s">
        <v>343</v>
      </c>
      <c r="C7" s="185" t="s">
        <v>338</v>
      </c>
      <c r="D7" s="186"/>
    </row>
    <row r="8" spans="1:4" s="70" customFormat="1" x14ac:dyDescent="0.2">
      <c r="A8" s="179"/>
      <c r="B8" s="180"/>
      <c r="C8" s="180" t="s">
        <v>336</v>
      </c>
      <c r="D8" s="181"/>
    </row>
    <row r="9" spans="1:4" x14ac:dyDescent="0.2">
      <c r="A9" s="93"/>
      <c r="B9" s="71"/>
      <c r="C9" s="71" t="str">
        <f>+'F3 hvac'!C3</f>
        <v>CIRCUIT ABUR 4BAR-CONDENSAT</v>
      </c>
      <c r="D9" s="134">
        <f>+'F3 hvac'!E83</f>
        <v>0</v>
      </c>
    </row>
    <row r="10" spans="1:4" x14ac:dyDescent="0.2">
      <c r="A10" s="93"/>
      <c r="B10" s="71"/>
      <c r="C10" s="71" t="str">
        <f>+'F3 hvac'!C89</f>
        <v>CIRCUIT APA TEHNOLOGICA</v>
      </c>
      <c r="D10" s="134">
        <f>+'F3 hvac'!E148</f>
        <v>0</v>
      </c>
    </row>
    <row r="11" spans="1:4" x14ac:dyDescent="0.2">
      <c r="A11" s="93"/>
      <c r="B11" s="71"/>
      <c r="C11" s="71" t="str">
        <f>+'F3 hvac'!C154</f>
        <v>CIRCUIT RACIRE TUBINA</v>
      </c>
      <c r="D11" s="134">
        <f>+'F3 hvac'!E204</f>
        <v>0</v>
      </c>
    </row>
    <row r="12" spans="1:4" x14ac:dyDescent="0.2">
      <c r="A12" s="93"/>
      <c r="B12" s="71"/>
      <c r="C12" s="71" t="str">
        <f>+'F3 hvac'!C210</f>
        <v>CIRCUIT APA DEMINERALIZATA</v>
      </c>
      <c r="D12" s="134">
        <f>+'F3 hvac'!E263</f>
        <v>0</v>
      </c>
    </row>
    <row r="13" spans="1:4" ht="13.5" thickBot="1" x14ac:dyDescent="0.25">
      <c r="A13" s="135"/>
      <c r="B13" s="136"/>
      <c r="C13" s="136" t="str">
        <f>+'F3 hvac'!C269</f>
        <v>CIRCUIT AER COMPRIMAT</v>
      </c>
      <c r="D13" s="137">
        <f>+'F3 hvac'!E317</f>
        <v>0</v>
      </c>
    </row>
    <row r="14" spans="1:4" s="70" customFormat="1" ht="13.5" thickBot="1" x14ac:dyDescent="0.25">
      <c r="A14" s="235"/>
      <c r="B14" s="236"/>
      <c r="C14" s="236" t="s">
        <v>200</v>
      </c>
      <c r="D14" s="237">
        <f>+D9+D10+D11+D12+D13</f>
        <v>0</v>
      </c>
    </row>
    <row r="15" spans="1:4" s="70" customFormat="1" x14ac:dyDescent="0.2">
      <c r="A15" s="350"/>
      <c r="B15" s="351"/>
      <c r="C15" s="351" t="s">
        <v>807</v>
      </c>
      <c r="D15" s="352"/>
    </row>
    <row r="16" spans="1:4" ht="13.5" thickBot="1" x14ac:dyDescent="0.25">
      <c r="A16" s="144"/>
      <c r="B16" s="182"/>
      <c r="C16" s="182" t="str">
        <f>+'F3 ct'!C3</f>
        <v>INSTALATII ELECTRICE</v>
      </c>
      <c r="D16" s="150">
        <f>+'F3 ct'!E95</f>
        <v>0</v>
      </c>
    </row>
    <row r="17" spans="1:4" s="70" customFormat="1" ht="13.5" thickBot="1" x14ac:dyDescent="0.25">
      <c r="A17" s="235"/>
      <c r="B17" s="236"/>
      <c r="C17" s="236" t="s">
        <v>792</v>
      </c>
      <c r="D17" s="237">
        <f>+D16</f>
        <v>0</v>
      </c>
    </row>
    <row r="18" spans="1:4" s="70" customFormat="1" x14ac:dyDescent="0.2">
      <c r="A18" s="353"/>
      <c r="B18" s="354"/>
      <c r="C18" s="354" t="s">
        <v>809</v>
      </c>
      <c r="D18" s="355"/>
    </row>
    <row r="19" spans="1:4" x14ac:dyDescent="0.2">
      <c r="A19" s="93"/>
      <c r="B19" s="71"/>
      <c r="C19" s="358" t="str">
        <f>+'CS+SCADA'!B3</f>
        <v>SEMNALIZARE SI DETECTIE INCENDIU</v>
      </c>
      <c r="D19" s="134">
        <f>+'CS+SCADA'!D76</f>
        <v>0</v>
      </c>
    </row>
    <row r="20" spans="1:4" x14ac:dyDescent="0.2">
      <c r="A20" s="93"/>
      <c r="B20" s="71"/>
      <c r="C20" s="71" t="str">
        <f>+'CS+SCADA'!B81</f>
        <v>INSTALATII CURETI SLABI - EXTERIOARE</v>
      </c>
      <c r="D20" s="134">
        <f>+'CS+SCADA'!D112</f>
        <v>0</v>
      </c>
    </row>
    <row r="21" spans="1:4" x14ac:dyDescent="0.2">
      <c r="A21" s="135"/>
      <c r="B21" s="136"/>
      <c r="C21" s="136" t="str">
        <f>+'CS+SCADA'!B117</f>
        <v>INSTALATII CURENTI SLABI CLADIRE COMPRESOR</v>
      </c>
      <c r="D21" s="137">
        <f>+'CS+SCADA'!D161</f>
        <v>0</v>
      </c>
    </row>
    <row r="22" spans="1:4" ht="25.5" x14ac:dyDescent="0.2">
      <c r="A22" s="93"/>
      <c r="B22" s="71"/>
      <c r="C22" s="359" t="str">
        <f>'CS+SCADA'!B171</f>
        <v>MONTARE SI VERIFICARE APARATURA AUTOMATIZARE DE CAMP EXISTENTA</v>
      </c>
      <c r="D22" s="134">
        <f>'CS+SCADA'!D227</f>
        <v>0</v>
      </c>
    </row>
    <row r="23" spans="1:4" ht="25.5" x14ac:dyDescent="0.2">
      <c r="A23" s="93"/>
      <c r="B23" s="71"/>
      <c r="C23" s="359" t="str">
        <f>'CS+SCADA'!B239</f>
        <v>ACHIZITIONARE, MONTARE SI VERIFICARE APARATURA AUTOMATIZARE DE CAMP</v>
      </c>
      <c r="D23" s="134">
        <f>'CS+SCADA'!D318</f>
        <v>0</v>
      </c>
    </row>
    <row r="24" spans="1:4" ht="25.5" x14ac:dyDescent="0.2">
      <c r="A24" s="93"/>
      <c r="B24" s="71"/>
      <c r="C24" s="359" t="str">
        <f>'CS+SCADA'!B330</f>
        <v>CABLARE SI CONECTARE APARATURA AUTOMATIZARE DE CAMP EXISTENTA, DE ACHIZITIONAT SI TABLOURI DE AUTOMATIZARE</v>
      </c>
      <c r="D24" s="134">
        <f>'CS+SCADA'!D369</f>
        <v>0</v>
      </c>
    </row>
    <row r="25" spans="1:4" ht="25.5" x14ac:dyDescent="0.2">
      <c r="A25" s="93"/>
      <c r="B25" s="71"/>
      <c r="C25" s="359" t="str">
        <f>'CS+SCADA'!B380</f>
        <v>MONTARE ECHIPAMENTE SCADA SI CALCULATOARE CAMERA DE COMANDA</v>
      </c>
      <c r="D25" s="134">
        <f>'CS+SCADA'!D408</f>
        <v>0</v>
      </c>
    </row>
    <row r="26" spans="1:4" ht="13.5" thickBot="1" x14ac:dyDescent="0.25">
      <c r="A26" s="176"/>
      <c r="B26" s="356"/>
      <c r="C26" s="360" t="str">
        <f>'CS+SCADA'!B418</f>
        <v>MONTARE TABLOURI AUTOMATIZARE</v>
      </c>
      <c r="D26" s="357">
        <f>'CS+SCADA'!D474</f>
        <v>0</v>
      </c>
    </row>
    <row r="27" spans="1:4" s="70" customFormat="1" ht="15" customHeight="1" thickBot="1" x14ac:dyDescent="0.25">
      <c r="A27" s="232"/>
      <c r="B27" s="233"/>
      <c r="C27" s="233" t="s">
        <v>842</v>
      </c>
      <c r="D27" s="234">
        <f>SUM(D19:D26)</f>
        <v>0</v>
      </c>
    </row>
    <row r="28" spans="1:4" x14ac:dyDescent="0.2">
      <c r="A28" s="361"/>
      <c r="B28" s="84"/>
      <c r="C28" s="363" t="s">
        <v>811</v>
      </c>
      <c r="D28" s="362"/>
    </row>
    <row r="29" spans="1:4" ht="13.5" thickBot="1" x14ac:dyDescent="0.25">
      <c r="A29" s="176"/>
      <c r="B29" s="356"/>
      <c r="C29" s="356" t="s">
        <v>476</v>
      </c>
      <c r="D29" s="357">
        <f ca="1">+'F3 gaz'!J316</f>
        <v>0</v>
      </c>
    </row>
    <row r="30" spans="1:4" s="70" customFormat="1" ht="13.5" thickBot="1" x14ac:dyDescent="0.25">
      <c r="A30" s="232"/>
      <c r="B30" s="233"/>
      <c r="C30" s="233" t="s">
        <v>810</v>
      </c>
      <c r="D30" s="234">
        <f ca="1">+D29</f>
        <v>0</v>
      </c>
    </row>
    <row r="31" spans="1:4" ht="13.5" thickBot="1" x14ac:dyDescent="0.25">
      <c r="A31" s="176"/>
      <c r="B31" s="177"/>
      <c r="C31" s="598" t="s">
        <v>344</v>
      </c>
      <c r="D31" s="178">
        <f ca="1">+D14+D17+D27+D30</f>
        <v>0</v>
      </c>
    </row>
    <row r="32" spans="1:4" x14ac:dyDescent="0.2">
      <c r="A32" s="97"/>
      <c r="B32" s="139" t="s">
        <v>339</v>
      </c>
      <c r="C32" s="125" t="s">
        <v>340</v>
      </c>
      <c r="D32" s="149"/>
    </row>
    <row r="33" spans="1:4" x14ac:dyDescent="0.2">
      <c r="A33" s="144"/>
      <c r="B33" s="145"/>
      <c r="C33" s="146"/>
      <c r="D33" s="150"/>
    </row>
    <row r="34" spans="1:4" ht="13.5" thickBot="1" x14ac:dyDescent="0.25">
      <c r="A34" s="135"/>
      <c r="B34" s="136"/>
      <c r="C34" s="72"/>
      <c r="D34" s="137"/>
    </row>
    <row r="35" spans="1:4" ht="13.5" thickBot="1" x14ac:dyDescent="0.25">
      <c r="A35" s="132"/>
      <c r="B35" s="123"/>
      <c r="C35" s="598" t="s">
        <v>345</v>
      </c>
      <c r="D35" s="138">
        <f>SUM(D32)</f>
        <v>0</v>
      </c>
    </row>
    <row r="36" spans="1:4" s="70" customFormat="1" x14ac:dyDescent="0.2">
      <c r="A36" s="126"/>
      <c r="B36" s="139" t="s">
        <v>342</v>
      </c>
      <c r="C36" s="133" t="s">
        <v>341</v>
      </c>
      <c r="D36" s="148"/>
    </row>
    <row r="37" spans="1:4" x14ac:dyDescent="0.2">
      <c r="A37" s="124"/>
      <c r="B37" s="71"/>
      <c r="C37" s="71" t="s">
        <v>348</v>
      </c>
      <c r="D37" s="134">
        <f>+'F4'!F17</f>
        <v>0</v>
      </c>
    </row>
    <row r="38" spans="1:4" x14ac:dyDescent="0.2">
      <c r="A38" s="124"/>
      <c r="B38" s="71"/>
      <c r="C38" s="71" t="s">
        <v>337</v>
      </c>
      <c r="D38" s="134">
        <f>+'F4'!F34</f>
        <v>0</v>
      </c>
    </row>
    <row r="39" spans="1:4" ht="13.5" thickBot="1" x14ac:dyDescent="0.25">
      <c r="A39" s="364"/>
      <c r="B39" s="182"/>
      <c r="C39" s="72" t="s">
        <v>814</v>
      </c>
      <c r="D39" s="150">
        <f>'F4'!F51</f>
        <v>0</v>
      </c>
    </row>
    <row r="40" spans="1:4" ht="13.5" thickBot="1" x14ac:dyDescent="0.25">
      <c r="A40" s="140"/>
      <c r="B40" s="127"/>
      <c r="C40" s="598" t="s">
        <v>346</v>
      </c>
      <c r="D40" s="151">
        <f>SUM(D37:D39)</f>
        <v>0</v>
      </c>
    </row>
    <row r="41" spans="1:4" ht="13.5" thickBot="1" x14ac:dyDescent="0.25">
      <c r="A41" s="140"/>
      <c r="B41" s="596" t="s">
        <v>836</v>
      </c>
      <c r="C41" s="597" t="s">
        <v>837</v>
      </c>
      <c r="D41" s="151"/>
    </row>
    <row r="42" spans="1:4" x14ac:dyDescent="0.2">
      <c r="A42" s="140"/>
      <c r="B42" s="127"/>
      <c r="C42" s="597" t="s">
        <v>838</v>
      </c>
      <c r="D42" s="151">
        <f>D43+D44</f>
        <v>0</v>
      </c>
    </row>
    <row r="43" spans="1:4" x14ac:dyDescent="0.2">
      <c r="A43" s="71"/>
      <c r="B43" s="601"/>
      <c r="C43" s="601" t="s">
        <v>839</v>
      </c>
      <c r="D43" s="200">
        <f>'F3 OS'!D38</f>
        <v>0</v>
      </c>
    </row>
    <row r="44" spans="1:4" x14ac:dyDescent="0.2">
      <c r="A44" s="71"/>
      <c r="B44" s="601"/>
      <c r="C44" s="601" t="s">
        <v>840</v>
      </c>
      <c r="D44" s="200">
        <v>0</v>
      </c>
    </row>
    <row r="45" spans="1:4" ht="13.5" thickBot="1" x14ac:dyDescent="0.25">
      <c r="A45" s="71"/>
      <c r="B45" s="601"/>
      <c r="C45" s="602" t="s">
        <v>841</v>
      </c>
      <c r="D45" s="200">
        <v>0</v>
      </c>
    </row>
    <row r="46" spans="1:4" ht="13.5" thickBot="1" x14ac:dyDescent="0.25">
      <c r="A46" s="140"/>
      <c r="B46" s="127"/>
      <c r="C46" s="600" t="s">
        <v>843</v>
      </c>
      <c r="D46" s="151">
        <f>SUM(D42)</f>
        <v>0</v>
      </c>
    </row>
    <row r="47" spans="1:4" ht="17.25" customHeight="1" thickBot="1" x14ac:dyDescent="0.25">
      <c r="A47" s="140"/>
      <c r="B47" s="128" t="s">
        <v>847</v>
      </c>
      <c r="C47" s="599"/>
      <c r="D47" s="138">
        <f ca="1">+D31+D35+D40+D46</f>
        <v>0</v>
      </c>
    </row>
    <row r="48" spans="1:4" ht="13.5" customHeight="1" thickBot="1" x14ac:dyDescent="0.25">
      <c r="A48" s="140"/>
      <c r="B48" s="128" t="s">
        <v>848</v>
      </c>
      <c r="C48" s="128"/>
      <c r="D48" s="151"/>
    </row>
    <row r="49" spans="1:4" ht="13.5" customHeight="1" thickBot="1" x14ac:dyDescent="0.25">
      <c r="A49" s="140"/>
      <c r="B49" s="128" t="s">
        <v>849</v>
      </c>
      <c r="C49" s="128"/>
      <c r="D49" s="151">
        <f ca="1">D48+D47</f>
        <v>0</v>
      </c>
    </row>
    <row r="50" spans="1:4" ht="13.5" customHeight="1" thickBot="1" x14ac:dyDescent="0.25">
      <c r="A50" s="140"/>
      <c r="B50" s="128" t="s">
        <v>850</v>
      </c>
      <c r="C50" s="128"/>
      <c r="D50" s="151"/>
    </row>
    <row r="51" spans="1:4" ht="13.5" customHeight="1" thickBot="1" x14ac:dyDescent="0.25">
      <c r="A51" s="140"/>
      <c r="B51" s="128" t="s">
        <v>851</v>
      </c>
      <c r="C51" s="128"/>
      <c r="D51" s="151"/>
    </row>
  </sheetData>
  <customSheetViews>
    <customSheetView guid="{6CAB3AA1-4052-4182-9A19-891B6FE2556E}" showPageBreaks="1" printArea="1" view="pageBreakPreview">
      <selection activeCell="E29" sqref="E29"/>
      <pageMargins left="0.7" right="0.7" top="0.75" bottom="0.75" header="0.3" footer="0.3"/>
      <pageSetup orientation="portrait" r:id="rId1"/>
    </customSheetView>
    <customSheetView guid="{82314C13-0B75-4B07-8D1F-F8CAE284F715}" showPageBreaks="1" view="pageBreakPreview">
      <selection activeCell="C38" sqref="C38"/>
      <pageMargins left="0.7" right="0.7" top="0.75" bottom="0.75" header="0.3" footer="0.3"/>
      <pageSetup orientation="portrait" r:id="rId2"/>
    </customSheetView>
    <customSheetView guid="{366BE693-5B0B-4930-93EE-07D42F8809FA}">
      <selection activeCell="C36" sqref="C36"/>
      <pageMargins left="0.7" right="0.7" top="0.75" bottom="0.75" header="0.3" footer="0.3"/>
      <pageSetup orientation="portrait" r:id="rId3"/>
    </customSheetView>
  </customSheetViews>
  <mergeCells count="1">
    <mergeCell ref="B1:D1"/>
  </mergeCells>
  <pageMargins left="0.7" right="0.7" top="0.75" bottom="0.75" header="0.3" footer="0.3"/>
  <pageSetup scale="98"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0"/>
  <sheetViews>
    <sheetView tabSelected="1" view="pageBreakPreview" topLeftCell="B289" zoomScaleNormal="100" zoomScaleSheetLayoutView="100" workbookViewId="0">
      <selection activeCell="D318" sqref="D318"/>
    </sheetView>
  </sheetViews>
  <sheetFormatPr defaultColWidth="9.140625" defaultRowHeight="12.75" x14ac:dyDescent="0.2"/>
  <cols>
    <col min="1" max="1" width="5" style="199" customWidth="1"/>
    <col min="2" max="2" width="9.140625" style="9"/>
    <col min="3" max="3" width="57" style="12" customWidth="1"/>
    <col min="4" max="4" width="9.85546875" style="13" bestFit="1" customWidth="1"/>
    <col min="5" max="5" width="9.7109375" style="8" customWidth="1"/>
    <col min="6" max="9" width="9.140625" style="8"/>
    <col min="10" max="10" width="9.85546875" style="8" bestFit="1" customWidth="1"/>
    <col min="11" max="11" width="10.28515625" style="8" customWidth="1"/>
    <col min="12" max="13" width="9.140625" style="8"/>
    <col min="14" max="14" width="10.140625" style="8" customWidth="1"/>
    <col min="15" max="16384" width="9.140625" style="9"/>
  </cols>
  <sheetData>
    <row r="1" spans="2:14" ht="51" x14ac:dyDescent="0.2">
      <c r="B1" s="658" t="s">
        <v>164</v>
      </c>
      <c r="C1" s="659" t="s">
        <v>827</v>
      </c>
      <c r="D1" s="660"/>
      <c r="E1" s="661"/>
      <c r="F1" s="662"/>
      <c r="G1" s="662"/>
      <c r="H1" s="662"/>
      <c r="I1" s="662"/>
      <c r="J1" s="662"/>
      <c r="K1" s="662"/>
      <c r="L1" s="662"/>
      <c r="M1" s="662"/>
      <c r="N1" s="663" t="s">
        <v>545</v>
      </c>
    </row>
    <row r="2" spans="2:14" x14ac:dyDescent="0.2">
      <c r="B2" s="658" t="s">
        <v>165</v>
      </c>
      <c r="C2" s="659" t="s">
        <v>1</v>
      </c>
      <c r="D2" s="660"/>
      <c r="E2" s="661"/>
      <c r="F2" s="662"/>
      <c r="G2" s="662"/>
      <c r="H2" s="662"/>
      <c r="I2" s="662"/>
      <c r="J2" s="662"/>
      <c r="K2" s="662"/>
      <c r="L2" s="662"/>
      <c r="M2" s="662"/>
      <c r="N2" s="662"/>
    </row>
    <row r="3" spans="2:14" x14ac:dyDescent="0.2">
      <c r="B3" s="658" t="s">
        <v>166</v>
      </c>
      <c r="C3" s="659" t="s">
        <v>8</v>
      </c>
      <c r="D3" s="660"/>
      <c r="E3" s="661"/>
      <c r="F3" s="662"/>
      <c r="G3" s="662"/>
      <c r="H3" s="662"/>
      <c r="I3" s="662"/>
      <c r="J3" s="662"/>
      <c r="K3" s="662"/>
      <c r="L3" s="662"/>
      <c r="M3" s="662"/>
      <c r="N3" s="662"/>
    </row>
    <row r="4" spans="2:14" x14ac:dyDescent="0.2">
      <c r="B4" s="660"/>
      <c r="C4" s="659"/>
      <c r="D4" s="660"/>
      <c r="E4" s="661"/>
      <c r="F4" s="662"/>
      <c r="G4" s="662"/>
      <c r="H4" s="662"/>
      <c r="I4" s="662"/>
      <c r="J4" s="662"/>
      <c r="K4" s="662"/>
      <c r="L4" s="662"/>
      <c r="M4" s="662"/>
      <c r="N4" s="662"/>
    </row>
    <row r="5" spans="2:14" x14ac:dyDescent="0.2">
      <c r="B5" s="660"/>
      <c r="C5" s="659"/>
      <c r="D5" s="660"/>
      <c r="E5" s="661"/>
      <c r="F5" s="662"/>
      <c r="G5" s="662"/>
      <c r="H5" s="662"/>
      <c r="I5" s="662"/>
      <c r="J5" s="662"/>
      <c r="K5" s="662"/>
      <c r="L5" s="662"/>
      <c r="M5" s="662"/>
      <c r="N5" s="662"/>
    </row>
    <row r="6" spans="2:14" ht="15" customHeight="1" x14ac:dyDescent="0.2">
      <c r="B6" s="664" t="s">
        <v>546</v>
      </c>
      <c r="C6" s="664"/>
      <c r="D6" s="664"/>
      <c r="E6" s="664"/>
      <c r="F6" s="664"/>
      <c r="G6" s="664"/>
      <c r="H6" s="664"/>
      <c r="I6" s="664"/>
      <c r="J6" s="664"/>
      <c r="K6" s="664"/>
      <c r="L6" s="664"/>
      <c r="M6" s="664"/>
      <c r="N6" s="664"/>
    </row>
    <row r="7" spans="2:14" x14ac:dyDescent="0.2">
      <c r="B7" s="665"/>
      <c r="C7" s="666"/>
      <c r="D7" s="667"/>
      <c r="E7" s="662"/>
      <c r="F7" s="662"/>
      <c r="G7" s="662"/>
      <c r="H7" s="662"/>
      <c r="I7" s="662"/>
      <c r="J7" s="662"/>
      <c r="K7" s="662"/>
      <c r="L7" s="662"/>
      <c r="M7" s="662"/>
      <c r="N7" s="662"/>
    </row>
    <row r="8" spans="2:14" ht="13.5" thickBot="1" x14ac:dyDescent="0.25"/>
    <row r="9" spans="2:14" ht="26.25" thickBot="1" x14ac:dyDescent="0.25">
      <c r="B9" s="30" t="s">
        <v>9</v>
      </c>
      <c r="C9" s="33" t="s">
        <v>10</v>
      </c>
      <c r="D9" s="31" t="s">
        <v>11</v>
      </c>
      <c r="E9" s="32" t="s">
        <v>12</v>
      </c>
      <c r="F9" s="2" t="s">
        <v>155</v>
      </c>
      <c r="G9" s="2" t="s">
        <v>156</v>
      </c>
      <c r="H9" s="2" t="s">
        <v>157</v>
      </c>
      <c r="I9" s="2" t="s">
        <v>158</v>
      </c>
      <c r="J9" s="2" t="s">
        <v>159</v>
      </c>
      <c r="K9" s="2" t="s">
        <v>160</v>
      </c>
      <c r="L9" s="2" t="s">
        <v>161</v>
      </c>
      <c r="M9" s="2" t="s">
        <v>162</v>
      </c>
      <c r="N9" s="3" t="s">
        <v>163</v>
      </c>
    </row>
    <row r="10" spans="2:14" ht="38.25" customHeight="1" x14ac:dyDescent="0.2">
      <c r="B10" s="51" t="s">
        <v>13</v>
      </c>
      <c r="C10" s="52" t="s">
        <v>311</v>
      </c>
      <c r="D10" s="53"/>
      <c r="E10" s="54"/>
      <c r="F10" s="603"/>
      <c r="G10" s="603"/>
      <c r="H10" s="603"/>
      <c r="I10" s="603"/>
      <c r="J10" s="55"/>
      <c r="K10" s="55"/>
      <c r="L10" s="55"/>
      <c r="M10" s="55"/>
      <c r="N10" s="56"/>
    </row>
    <row r="11" spans="2:14" ht="12.75" customHeight="1" x14ac:dyDescent="0.2">
      <c r="B11" s="57"/>
      <c r="C11" s="122" t="s">
        <v>113</v>
      </c>
      <c r="D11" s="21" t="s">
        <v>14</v>
      </c>
      <c r="E11" s="23">
        <v>64</v>
      </c>
      <c r="F11" s="604"/>
      <c r="G11" s="604"/>
      <c r="H11" s="604"/>
      <c r="I11" s="604"/>
      <c r="J11" s="20">
        <f>E11*F11</f>
        <v>0</v>
      </c>
      <c r="K11" s="20">
        <f>E11*G11</f>
        <v>0</v>
      </c>
      <c r="L11" s="20">
        <f>E11*H11</f>
        <v>0</v>
      </c>
      <c r="M11" s="20">
        <f>E11*I11</f>
        <v>0</v>
      </c>
      <c r="N11" s="58">
        <f>SUM(J11:M11)</f>
        <v>0</v>
      </c>
    </row>
    <row r="12" spans="2:14" ht="12.75" customHeight="1" x14ac:dyDescent="0.2">
      <c r="B12" s="57"/>
      <c r="C12" s="22" t="s">
        <v>15</v>
      </c>
      <c r="D12" s="21" t="s">
        <v>14</v>
      </c>
      <c r="E12" s="23">
        <v>48</v>
      </c>
      <c r="F12" s="604"/>
      <c r="G12" s="604"/>
      <c r="H12" s="604"/>
      <c r="I12" s="604"/>
      <c r="J12" s="20">
        <f t="shared" ref="J12:J61" si="0">E12*F12</f>
        <v>0</v>
      </c>
      <c r="K12" s="20">
        <f t="shared" ref="K12:K61" si="1">E12*G12</f>
        <v>0</v>
      </c>
      <c r="L12" s="20">
        <f t="shared" ref="L12:L61" si="2">E12*H12</f>
        <v>0</v>
      </c>
      <c r="M12" s="20">
        <f t="shared" ref="M12:M61" si="3">E12*I12</f>
        <v>0</v>
      </c>
      <c r="N12" s="58">
        <f t="shared" ref="N12:N61" si="4">SUM(J12:M12)</f>
        <v>0</v>
      </c>
    </row>
    <row r="13" spans="2:14" ht="12.75" customHeight="1" x14ac:dyDescent="0.2">
      <c r="B13" s="57"/>
      <c r="C13" s="22" t="s">
        <v>16</v>
      </c>
      <c r="D13" s="21" t="s">
        <v>14</v>
      </c>
      <c r="E13" s="23">
        <v>36</v>
      </c>
      <c r="F13" s="604"/>
      <c r="G13" s="604"/>
      <c r="H13" s="604"/>
      <c r="I13" s="604"/>
      <c r="J13" s="20">
        <f t="shared" si="0"/>
        <v>0</v>
      </c>
      <c r="K13" s="20">
        <f t="shared" si="1"/>
        <v>0</v>
      </c>
      <c r="L13" s="20">
        <f t="shared" si="2"/>
        <v>0</v>
      </c>
      <c r="M13" s="20">
        <f t="shared" si="3"/>
        <v>0</v>
      </c>
      <c r="N13" s="58">
        <f t="shared" si="4"/>
        <v>0</v>
      </c>
    </row>
    <row r="14" spans="2:14" ht="12.75" customHeight="1" x14ac:dyDescent="0.2">
      <c r="B14" s="57"/>
      <c r="C14" s="22" t="s">
        <v>17</v>
      </c>
      <c r="D14" s="21" t="s">
        <v>14</v>
      </c>
      <c r="E14" s="23">
        <v>64</v>
      </c>
      <c r="F14" s="604"/>
      <c r="G14" s="604"/>
      <c r="H14" s="604"/>
      <c r="I14" s="604"/>
      <c r="J14" s="20">
        <f t="shared" si="0"/>
        <v>0</v>
      </c>
      <c r="K14" s="20">
        <f t="shared" si="1"/>
        <v>0</v>
      </c>
      <c r="L14" s="20">
        <f t="shared" si="2"/>
        <v>0</v>
      </c>
      <c r="M14" s="20">
        <f t="shared" si="3"/>
        <v>0</v>
      </c>
      <c r="N14" s="58">
        <f t="shared" si="4"/>
        <v>0</v>
      </c>
    </row>
    <row r="15" spans="2:14" ht="12.75" customHeight="1" x14ac:dyDescent="0.2">
      <c r="B15" s="57"/>
      <c r="C15" s="22" t="s">
        <v>18</v>
      </c>
      <c r="D15" s="21" t="s">
        <v>14</v>
      </c>
      <c r="E15" s="23">
        <v>24</v>
      </c>
      <c r="F15" s="604"/>
      <c r="G15" s="604"/>
      <c r="H15" s="604"/>
      <c r="I15" s="604"/>
      <c r="J15" s="20">
        <f t="shared" si="0"/>
        <v>0</v>
      </c>
      <c r="K15" s="20">
        <f t="shared" si="1"/>
        <v>0</v>
      </c>
      <c r="L15" s="20">
        <f t="shared" si="2"/>
        <v>0</v>
      </c>
      <c r="M15" s="20">
        <f t="shared" si="3"/>
        <v>0</v>
      </c>
      <c r="N15" s="58">
        <f t="shared" si="4"/>
        <v>0</v>
      </c>
    </row>
    <row r="16" spans="2:14" ht="12.75" customHeight="1" x14ac:dyDescent="0.2">
      <c r="B16" s="57"/>
      <c r="C16" s="22" t="s">
        <v>19</v>
      </c>
      <c r="D16" s="21" t="s">
        <v>14</v>
      </c>
      <c r="E16" s="23">
        <v>6</v>
      </c>
      <c r="F16" s="604"/>
      <c r="G16" s="604"/>
      <c r="H16" s="604"/>
      <c r="I16" s="604"/>
      <c r="J16" s="20">
        <f t="shared" si="0"/>
        <v>0</v>
      </c>
      <c r="K16" s="20">
        <f t="shared" si="1"/>
        <v>0</v>
      </c>
      <c r="L16" s="20">
        <f t="shared" si="2"/>
        <v>0</v>
      </c>
      <c r="M16" s="20">
        <f t="shared" si="3"/>
        <v>0</v>
      </c>
      <c r="N16" s="58">
        <f t="shared" si="4"/>
        <v>0</v>
      </c>
    </row>
    <row r="17" spans="2:14" ht="12.75" customHeight="1" x14ac:dyDescent="0.2">
      <c r="B17" s="57"/>
      <c r="C17" s="22" t="s">
        <v>20</v>
      </c>
      <c r="D17" s="21" t="s">
        <v>14</v>
      </c>
      <c r="E17" s="23">
        <v>24</v>
      </c>
      <c r="F17" s="604"/>
      <c r="G17" s="604"/>
      <c r="H17" s="604"/>
      <c r="I17" s="604"/>
      <c r="J17" s="20">
        <f t="shared" si="0"/>
        <v>0</v>
      </c>
      <c r="K17" s="20">
        <f t="shared" si="1"/>
        <v>0</v>
      </c>
      <c r="L17" s="20">
        <f t="shared" si="2"/>
        <v>0</v>
      </c>
      <c r="M17" s="20">
        <f t="shared" si="3"/>
        <v>0</v>
      </c>
      <c r="N17" s="58">
        <f t="shared" si="4"/>
        <v>0</v>
      </c>
    </row>
    <row r="18" spans="2:14" ht="12.75" customHeight="1" x14ac:dyDescent="0.2">
      <c r="B18" s="57"/>
      <c r="C18" s="22" t="s">
        <v>21</v>
      </c>
      <c r="D18" s="21" t="s">
        <v>14</v>
      </c>
      <c r="E18" s="23">
        <v>12</v>
      </c>
      <c r="F18" s="604"/>
      <c r="G18" s="604"/>
      <c r="H18" s="604"/>
      <c r="I18" s="604"/>
      <c r="J18" s="20">
        <f t="shared" si="0"/>
        <v>0</v>
      </c>
      <c r="K18" s="20">
        <f t="shared" si="1"/>
        <v>0</v>
      </c>
      <c r="L18" s="20">
        <f t="shared" si="2"/>
        <v>0</v>
      </c>
      <c r="M18" s="20">
        <f t="shared" si="3"/>
        <v>0</v>
      </c>
      <c r="N18" s="58">
        <f t="shared" si="4"/>
        <v>0</v>
      </c>
    </row>
    <row r="19" spans="2:14" ht="12.75" customHeight="1" x14ac:dyDescent="0.2">
      <c r="B19" s="57"/>
      <c r="C19" s="22" t="s">
        <v>22</v>
      </c>
      <c r="D19" s="21" t="s">
        <v>14</v>
      </c>
      <c r="E19" s="23">
        <v>36</v>
      </c>
      <c r="F19" s="604"/>
      <c r="G19" s="604"/>
      <c r="H19" s="604"/>
      <c r="I19" s="604"/>
      <c r="J19" s="20">
        <f t="shared" si="0"/>
        <v>0</v>
      </c>
      <c r="K19" s="20">
        <f t="shared" si="1"/>
        <v>0</v>
      </c>
      <c r="L19" s="20">
        <f t="shared" si="2"/>
        <v>0</v>
      </c>
      <c r="M19" s="20">
        <f t="shared" si="3"/>
        <v>0</v>
      </c>
      <c r="N19" s="58">
        <f t="shared" si="4"/>
        <v>0</v>
      </c>
    </row>
    <row r="20" spans="2:14" ht="25.5" customHeight="1" x14ac:dyDescent="0.2">
      <c r="B20" s="59" t="s">
        <v>23</v>
      </c>
      <c r="C20" s="18" t="s">
        <v>24</v>
      </c>
      <c r="D20" s="24"/>
      <c r="E20" s="25"/>
      <c r="F20" s="604"/>
      <c r="G20" s="604"/>
      <c r="H20" s="604"/>
      <c r="I20" s="604"/>
      <c r="J20" s="20"/>
      <c r="K20" s="20"/>
      <c r="L20" s="20"/>
      <c r="M20" s="20"/>
      <c r="N20" s="58"/>
    </row>
    <row r="21" spans="2:14" ht="12.75" customHeight="1" x14ac:dyDescent="0.2">
      <c r="B21" s="60"/>
      <c r="C21" s="22" t="s">
        <v>20</v>
      </c>
      <c r="D21" s="26" t="s">
        <v>25</v>
      </c>
      <c r="E21" s="20">
        <v>6</v>
      </c>
      <c r="F21" s="604"/>
      <c r="G21" s="604"/>
      <c r="H21" s="604"/>
      <c r="I21" s="604"/>
      <c r="J21" s="20">
        <f t="shared" si="0"/>
        <v>0</v>
      </c>
      <c r="K21" s="20">
        <f t="shared" si="1"/>
        <v>0</v>
      </c>
      <c r="L21" s="20">
        <f t="shared" si="2"/>
        <v>0</v>
      </c>
      <c r="M21" s="20">
        <f t="shared" si="3"/>
        <v>0</v>
      </c>
      <c r="N21" s="58">
        <f t="shared" si="4"/>
        <v>0</v>
      </c>
    </row>
    <row r="22" spans="2:14" ht="12.75" customHeight="1" x14ac:dyDescent="0.2">
      <c r="B22" s="60"/>
      <c r="C22" s="22" t="s">
        <v>21</v>
      </c>
      <c r="D22" s="26" t="s">
        <v>25</v>
      </c>
      <c r="E22" s="20">
        <v>4</v>
      </c>
      <c r="F22" s="604"/>
      <c r="G22" s="604"/>
      <c r="H22" s="604"/>
      <c r="I22" s="604"/>
      <c r="J22" s="20">
        <f t="shared" si="0"/>
        <v>0</v>
      </c>
      <c r="K22" s="20">
        <f t="shared" si="1"/>
        <v>0</v>
      </c>
      <c r="L22" s="20">
        <f t="shared" si="2"/>
        <v>0</v>
      </c>
      <c r="M22" s="20">
        <f t="shared" si="3"/>
        <v>0</v>
      </c>
      <c r="N22" s="58">
        <f t="shared" si="4"/>
        <v>0</v>
      </c>
    </row>
    <row r="23" spans="2:14" ht="12.75" customHeight="1" x14ac:dyDescent="0.2">
      <c r="B23" s="60"/>
      <c r="C23" s="22" t="s">
        <v>26</v>
      </c>
      <c r="D23" s="26" t="s">
        <v>25</v>
      </c>
      <c r="E23" s="20">
        <v>5</v>
      </c>
      <c r="F23" s="604"/>
      <c r="G23" s="604"/>
      <c r="H23" s="604"/>
      <c r="I23" s="604"/>
      <c r="J23" s="20">
        <f t="shared" si="0"/>
        <v>0</v>
      </c>
      <c r="K23" s="20">
        <f t="shared" si="1"/>
        <v>0</v>
      </c>
      <c r="L23" s="20">
        <f t="shared" si="2"/>
        <v>0</v>
      </c>
      <c r="M23" s="20">
        <f t="shared" si="3"/>
        <v>0</v>
      </c>
      <c r="N23" s="58">
        <f t="shared" si="4"/>
        <v>0</v>
      </c>
    </row>
    <row r="24" spans="2:14" ht="25.5" customHeight="1" x14ac:dyDescent="0.2">
      <c r="B24" s="59" t="s">
        <v>27</v>
      </c>
      <c r="C24" s="18" t="s">
        <v>193</v>
      </c>
      <c r="D24" s="24"/>
      <c r="E24" s="25"/>
      <c r="F24" s="604"/>
      <c r="G24" s="604"/>
      <c r="H24" s="604"/>
      <c r="I24" s="604"/>
      <c r="J24" s="20"/>
      <c r="K24" s="20"/>
      <c r="L24" s="20"/>
      <c r="M24" s="20"/>
      <c r="N24" s="58"/>
    </row>
    <row r="25" spans="2:14" ht="12.75" customHeight="1" x14ac:dyDescent="0.2">
      <c r="B25" s="60"/>
      <c r="C25" s="22" t="s">
        <v>21</v>
      </c>
      <c r="D25" s="26" t="s">
        <v>25</v>
      </c>
      <c r="E25" s="20">
        <v>4</v>
      </c>
      <c r="F25" s="604"/>
      <c r="G25" s="604"/>
      <c r="H25" s="604"/>
      <c r="I25" s="604"/>
      <c r="J25" s="20">
        <f t="shared" si="0"/>
        <v>0</v>
      </c>
      <c r="K25" s="20">
        <f t="shared" si="1"/>
        <v>0</v>
      </c>
      <c r="L25" s="20">
        <f t="shared" si="2"/>
        <v>0</v>
      </c>
      <c r="M25" s="20">
        <f t="shared" si="3"/>
        <v>0</v>
      </c>
      <c r="N25" s="58">
        <f t="shared" si="4"/>
        <v>0</v>
      </c>
    </row>
    <row r="26" spans="2:14" ht="25.5" customHeight="1" x14ac:dyDescent="0.2">
      <c r="B26" s="59" t="s">
        <v>28</v>
      </c>
      <c r="C26" s="18" t="s">
        <v>29</v>
      </c>
      <c r="D26" s="24"/>
      <c r="E26" s="25"/>
      <c r="F26" s="604"/>
      <c r="G26" s="604"/>
      <c r="H26" s="604"/>
      <c r="I26" s="604"/>
      <c r="J26" s="20"/>
      <c r="K26" s="20"/>
      <c r="L26" s="20"/>
      <c r="M26" s="20"/>
      <c r="N26" s="58"/>
    </row>
    <row r="27" spans="2:14" ht="12.75" customHeight="1" x14ac:dyDescent="0.2">
      <c r="B27" s="60"/>
      <c r="C27" s="22" t="s">
        <v>115</v>
      </c>
      <c r="D27" s="26" t="s">
        <v>25</v>
      </c>
      <c r="E27" s="20">
        <v>2</v>
      </c>
      <c r="F27" s="604"/>
      <c r="G27" s="604"/>
      <c r="H27" s="604"/>
      <c r="I27" s="604"/>
      <c r="J27" s="20">
        <f t="shared" si="0"/>
        <v>0</v>
      </c>
      <c r="K27" s="20">
        <f t="shared" si="1"/>
        <v>0</v>
      </c>
      <c r="L27" s="20">
        <f t="shared" si="2"/>
        <v>0</v>
      </c>
      <c r="M27" s="20">
        <f t="shared" si="3"/>
        <v>0</v>
      </c>
      <c r="N27" s="58">
        <f t="shared" si="4"/>
        <v>0</v>
      </c>
    </row>
    <row r="28" spans="2:14" ht="25.5" customHeight="1" x14ac:dyDescent="0.2">
      <c r="B28" s="59" t="s">
        <v>30</v>
      </c>
      <c r="C28" s="18" t="s">
        <v>31</v>
      </c>
      <c r="D28" s="24"/>
      <c r="E28" s="25"/>
      <c r="F28" s="604"/>
      <c r="G28" s="604"/>
      <c r="H28" s="604"/>
      <c r="I28" s="604"/>
      <c r="J28" s="20"/>
      <c r="K28" s="20"/>
      <c r="L28" s="20"/>
      <c r="M28" s="20"/>
      <c r="N28" s="58"/>
    </row>
    <row r="29" spans="2:14" ht="12.75" customHeight="1" x14ac:dyDescent="0.2">
      <c r="B29" s="60"/>
      <c r="C29" s="22" t="s">
        <v>114</v>
      </c>
      <c r="D29" s="26" t="s">
        <v>25</v>
      </c>
      <c r="E29" s="20">
        <v>1</v>
      </c>
      <c r="F29" s="604"/>
      <c r="G29" s="604"/>
      <c r="H29" s="604"/>
      <c r="I29" s="604"/>
      <c r="J29" s="20">
        <f t="shared" si="0"/>
        <v>0</v>
      </c>
      <c r="K29" s="20">
        <f t="shared" si="1"/>
        <v>0</v>
      </c>
      <c r="L29" s="20">
        <f t="shared" si="2"/>
        <v>0</v>
      </c>
      <c r="M29" s="20">
        <f t="shared" si="3"/>
        <v>0</v>
      </c>
      <c r="N29" s="58">
        <f t="shared" si="4"/>
        <v>0</v>
      </c>
    </row>
    <row r="30" spans="2:14" ht="25.5" customHeight="1" x14ac:dyDescent="0.2">
      <c r="B30" s="61" t="s">
        <v>32</v>
      </c>
      <c r="C30" s="18" t="s">
        <v>33</v>
      </c>
      <c r="D30" s="21" t="s">
        <v>34</v>
      </c>
      <c r="E30" s="23">
        <v>96</v>
      </c>
      <c r="F30" s="604"/>
      <c r="G30" s="604"/>
      <c r="H30" s="604"/>
      <c r="I30" s="604"/>
      <c r="J30" s="20">
        <f t="shared" si="0"/>
        <v>0</v>
      </c>
      <c r="K30" s="20">
        <f t="shared" si="1"/>
        <v>0</v>
      </c>
      <c r="L30" s="20">
        <f t="shared" si="2"/>
        <v>0</v>
      </c>
      <c r="M30" s="20">
        <f t="shared" si="3"/>
        <v>0</v>
      </c>
      <c r="N30" s="58">
        <f t="shared" si="4"/>
        <v>0</v>
      </c>
    </row>
    <row r="31" spans="2:14" ht="25.5" customHeight="1" x14ac:dyDescent="0.2">
      <c r="B31" s="61" t="s">
        <v>35</v>
      </c>
      <c r="C31" s="18" t="s">
        <v>36</v>
      </c>
      <c r="D31" s="21" t="s">
        <v>34</v>
      </c>
      <c r="E31" s="23">
        <v>96</v>
      </c>
      <c r="F31" s="604"/>
      <c r="G31" s="604"/>
      <c r="H31" s="604"/>
      <c r="I31" s="604"/>
      <c r="J31" s="20">
        <f t="shared" si="0"/>
        <v>0</v>
      </c>
      <c r="K31" s="20">
        <f t="shared" si="1"/>
        <v>0</v>
      </c>
      <c r="L31" s="20">
        <f t="shared" si="2"/>
        <v>0</v>
      </c>
      <c r="M31" s="20">
        <f t="shared" si="3"/>
        <v>0</v>
      </c>
      <c r="N31" s="58">
        <f t="shared" si="4"/>
        <v>0</v>
      </c>
    </row>
    <row r="32" spans="2:14" ht="12.75" customHeight="1" x14ac:dyDescent="0.2">
      <c r="B32" s="61" t="s">
        <v>37</v>
      </c>
      <c r="C32" s="18" t="s">
        <v>38</v>
      </c>
      <c r="D32" s="21" t="s">
        <v>39</v>
      </c>
      <c r="E32" s="23">
        <v>2150</v>
      </c>
      <c r="F32" s="604"/>
      <c r="G32" s="604"/>
      <c r="H32" s="604"/>
      <c r="I32" s="604"/>
      <c r="J32" s="20">
        <f t="shared" si="0"/>
        <v>0</v>
      </c>
      <c r="K32" s="20">
        <f t="shared" si="1"/>
        <v>0</v>
      </c>
      <c r="L32" s="20">
        <f t="shared" si="2"/>
        <v>0</v>
      </c>
      <c r="M32" s="20">
        <f t="shared" si="3"/>
        <v>0</v>
      </c>
      <c r="N32" s="58">
        <f t="shared" si="4"/>
        <v>0</v>
      </c>
    </row>
    <row r="33" spans="2:14" ht="12.75" customHeight="1" x14ac:dyDescent="0.2">
      <c r="B33" s="61" t="s">
        <v>40</v>
      </c>
      <c r="C33" s="18" t="s">
        <v>41</v>
      </c>
      <c r="D33" s="17"/>
      <c r="E33" s="19"/>
      <c r="F33" s="604"/>
      <c r="G33" s="604"/>
      <c r="H33" s="604"/>
      <c r="I33" s="604"/>
      <c r="J33" s="20"/>
      <c r="K33" s="20"/>
      <c r="L33" s="20"/>
      <c r="M33" s="20"/>
      <c r="N33" s="58"/>
    </row>
    <row r="34" spans="2:14" ht="25.5" customHeight="1" x14ac:dyDescent="0.2">
      <c r="B34" s="62"/>
      <c r="C34" s="27" t="s">
        <v>42</v>
      </c>
      <c r="D34" s="28"/>
      <c r="E34" s="29"/>
      <c r="F34" s="604"/>
      <c r="G34" s="604"/>
      <c r="H34" s="604"/>
      <c r="I34" s="604"/>
      <c r="J34" s="20"/>
      <c r="K34" s="20"/>
      <c r="L34" s="20"/>
      <c r="M34" s="20"/>
      <c r="N34" s="58"/>
    </row>
    <row r="35" spans="2:14" ht="25.5" customHeight="1" x14ac:dyDescent="0.2">
      <c r="B35" s="57"/>
      <c r="C35" s="22" t="s">
        <v>43</v>
      </c>
      <c r="D35" s="21" t="s">
        <v>25</v>
      </c>
      <c r="E35" s="23">
        <v>1</v>
      </c>
      <c r="F35" s="604"/>
      <c r="G35" s="604"/>
      <c r="H35" s="604"/>
      <c r="I35" s="604"/>
      <c r="J35" s="20">
        <f t="shared" si="0"/>
        <v>0</v>
      </c>
      <c r="K35" s="20">
        <f t="shared" si="1"/>
        <v>0</v>
      </c>
      <c r="L35" s="20">
        <f t="shared" si="2"/>
        <v>0</v>
      </c>
      <c r="M35" s="20">
        <f t="shared" si="3"/>
        <v>0</v>
      </c>
      <c r="N35" s="58">
        <f t="shared" si="4"/>
        <v>0</v>
      </c>
    </row>
    <row r="36" spans="2:14" ht="25.5" customHeight="1" x14ac:dyDescent="0.2">
      <c r="B36" s="57"/>
      <c r="C36" s="22" t="s">
        <v>44</v>
      </c>
      <c r="D36" s="21" t="s">
        <v>25</v>
      </c>
      <c r="E36" s="23">
        <v>1</v>
      </c>
      <c r="F36" s="604"/>
      <c r="G36" s="604"/>
      <c r="H36" s="604"/>
      <c r="I36" s="604"/>
      <c r="J36" s="20">
        <f t="shared" si="0"/>
        <v>0</v>
      </c>
      <c r="K36" s="20">
        <f t="shared" si="1"/>
        <v>0</v>
      </c>
      <c r="L36" s="20">
        <f t="shared" si="2"/>
        <v>0</v>
      </c>
      <c r="M36" s="20">
        <f t="shared" si="3"/>
        <v>0</v>
      </c>
      <c r="N36" s="58">
        <f t="shared" si="4"/>
        <v>0</v>
      </c>
    </row>
    <row r="37" spans="2:14" ht="12.75" customHeight="1" x14ac:dyDescent="0.2">
      <c r="B37" s="57"/>
      <c r="C37" s="22" t="s">
        <v>45</v>
      </c>
      <c r="D37" s="21" t="s">
        <v>25</v>
      </c>
      <c r="E37" s="23">
        <v>2</v>
      </c>
      <c r="F37" s="604"/>
      <c r="G37" s="604"/>
      <c r="H37" s="604"/>
      <c r="I37" s="604"/>
      <c r="J37" s="20">
        <f t="shared" si="0"/>
        <v>0</v>
      </c>
      <c r="K37" s="20">
        <f t="shared" si="1"/>
        <v>0</v>
      </c>
      <c r="L37" s="20">
        <f t="shared" si="2"/>
        <v>0</v>
      </c>
      <c r="M37" s="20">
        <f t="shared" si="3"/>
        <v>0</v>
      </c>
      <c r="N37" s="58">
        <f t="shared" si="4"/>
        <v>0</v>
      </c>
    </row>
    <row r="38" spans="2:14" ht="25.5" customHeight="1" x14ac:dyDescent="0.2">
      <c r="B38" s="57"/>
      <c r="C38" s="22" t="s">
        <v>46</v>
      </c>
      <c r="D38" s="21" t="s">
        <v>25</v>
      </c>
      <c r="E38" s="23">
        <v>2</v>
      </c>
      <c r="F38" s="604"/>
      <c r="G38" s="604"/>
      <c r="H38" s="604"/>
      <c r="I38" s="604"/>
      <c r="J38" s="20">
        <f t="shared" si="0"/>
        <v>0</v>
      </c>
      <c r="K38" s="20">
        <f t="shared" si="1"/>
        <v>0</v>
      </c>
      <c r="L38" s="20">
        <f t="shared" si="2"/>
        <v>0</v>
      </c>
      <c r="M38" s="20">
        <f t="shared" si="3"/>
        <v>0</v>
      </c>
      <c r="N38" s="58">
        <f t="shared" si="4"/>
        <v>0</v>
      </c>
    </row>
    <row r="39" spans="2:14" ht="25.5" customHeight="1" x14ac:dyDescent="0.2">
      <c r="B39" s="57"/>
      <c r="C39" s="22" t="s">
        <v>47</v>
      </c>
      <c r="D39" s="21" t="s">
        <v>25</v>
      </c>
      <c r="E39" s="23">
        <v>2</v>
      </c>
      <c r="F39" s="604"/>
      <c r="G39" s="604"/>
      <c r="H39" s="604"/>
      <c r="I39" s="604"/>
      <c r="J39" s="20">
        <f t="shared" si="0"/>
        <v>0</v>
      </c>
      <c r="K39" s="20">
        <f t="shared" si="1"/>
        <v>0</v>
      </c>
      <c r="L39" s="20">
        <f t="shared" si="2"/>
        <v>0</v>
      </c>
      <c r="M39" s="20">
        <f t="shared" si="3"/>
        <v>0</v>
      </c>
      <c r="N39" s="58">
        <f t="shared" si="4"/>
        <v>0</v>
      </c>
    </row>
    <row r="40" spans="2:14" ht="25.5" customHeight="1" x14ac:dyDescent="0.2">
      <c r="B40" s="63"/>
      <c r="C40" s="27" t="s">
        <v>48</v>
      </c>
      <c r="D40" s="28"/>
      <c r="E40" s="29"/>
      <c r="F40" s="604"/>
      <c r="G40" s="604"/>
      <c r="H40" s="604"/>
      <c r="I40" s="604"/>
      <c r="J40" s="20"/>
      <c r="K40" s="20"/>
      <c r="L40" s="20"/>
      <c r="M40" s="20"/>
      <c r="N40" s="58"/>
    </row>
    <row r="41" spans="2:14" ht="12.75" customHeight="1" x14ac:dyDescent="0.2">
      <c r="B41" s="57"/>
      <c r="C41" s="22" t="s">
        <v>49</v>
      </c>
      <c r="D41" s="21" t="s">
        <v>25</v>
      </c>
      <c r="E41" s="23">
        <v>5</v>
      </c>
      <c r="F41" s="604"/>
      <c r="G41" s="604"/>
      <c r="H41" s="604"/>
      <c r="I41" s="604"/>
      <c r="J41" s="20">
        <f t="shared" si="0"/>
        <v>0</v>
      </c>
      <c r="K41" s="20">
        <f t="shared" si="1"/>
        <v>0</v>
      </c>
      <c r="L41" s="20">
        <f t="shared" si="2"/>
        <v>0</v>
      </c>
      <c r="M41" s="20">
        <f t="shared" si="3"/>
        <v>0</v>
      </c>
      <c r="N41" s="58">
        <f t="shared" si="4"/>
        <v>0</v>
      </c>
    </row>
    <row r="42" spans="2:14" ht="12.75" customHeight="1" x14ac:dyDescent="0.2">
      <c r="B42" s="57"/>
      <c r="C42" s="22" t="s">
        <v>50</v>
      </c>
      <c r="D42" s="21" t="s">
        <v>25</v>
      </c>
      <c r="E42" s="23">
        <v>4</v>
      </c>
      <c r="F42" s="604"/>
      <c r="G42" s="604"/>
      <c r="H42" s="604"/>
      <c r="I42" s="604"/>
      <c r="J42" s="20">
        <f t="shared" si="0"/>
        <v>0</v>
      </c>
      <c r="K42" s="20">
        <f t="shared" si="1"/>
        <v>0</v>
      </c>
      <c r="L42" s="20">
        <f t="shared" si="2"/>
        <v>0</v>
      </c>
      <c r="M42" s="20">
        <f t="shared" si="3"/>
        <v>0</v>
      </c>
      <c r="N42" s="58">
        <f t="shared" si="4"/>
        <v>0</v>
      </c>
    </row>
    <row r="43" spans="2:14" ht="12.75" customHeight="1" x14ac:dyDescent="0.2">
      <c r="B43" s="57"/>
      <c r="C43" s="22" t="s">
        <v>51</v>
      </c>
      <c r="D43" s="21" t="s">
        <v>25</v>
      </c>
      <c r="E43" s="23">
        <v>5</v>
      </c>
      <c r="F43" s="604"/>
      <c r="G43" s="604"/>
      <c r="H43" s="604"/>
      <c r="I43" s="604"/>
      <c r="J43" s="20">
        <f t="shared" si="0"/>
        <v>0</v>
      </c>
      <c r="K43" s="20">
        <f t="shared" si="1"/>
        <v>0</v>
      </c>
      <c r="L43" s="20">
        <f t="shared" si="2"/>
        <v>0</v>
      </c>
      <c r="M43" s="20">
        <f t="shared" si="3"/>
        <v>0</v>
      </c>
      <c r="N43" s="58">
        <f t="shared" si="4"/>
        <v>0</v>
      </c>
    </row>
    <row r="44" spans="2:14" ht="12.75" customHeight="1" x14ac:dyDescent="0.2">
      <c r="B44" s="57"/>
      <c r="C44" s="22" t="s">
        <v>52</v>
      </c>
      <c r="D44" s="21" t="s">
        <v>25</v>
      </c>
      <c r="E44" s="23">
        <v>2</v>
      </c>
      <c r="F44" s="604"/>
      <c r="G44" s="604"/>
      <c r="H44" s="604"/>
      <c r="I44" s="604"/>
      <c r="J44" s="20">
        <f t="shared" si="0"/>
        <v>0</v>
      </c>
      <c r="K44" s="20">
        <f t="shared" si="1"/>
        <v>0</v>
      </c>
      <c r="L44" s="20">
        <f t="shared" si="2"/>
        <v>0</v>
      </c>
      <c r="M44" s="20">
        <f t="shared" si="3"/>
        <v>0</v>
      </c>
      <c r="N44" s="58">
        <f t="shared" si="4"/>
        <v>0</v>
      </c>
    </row>
    <row r="45" spans="2:14" ht="12.75" customHeight="1" x14ac:dyDescent="0.2">
      <c r="B45" s="57"/>
      <c r="C45" s="22" t="s">
        <v>53</v>
      </c>
      <c r="D45" s="21" t="s">
        <v>25</v>
      </c>
      <c r="E45" s="23">
        <v>4</v>
      </c>
      <c r="F45" s="604"/>
      <c r="G45" s="604"/>
      <c r="H45" s="604"/>
      <c r="I45" s="604"/>
      <c r="J45" s="20">
        <f t="shared" si="0"/>
        <v>0</v>
      </c>
      <c r="K45" s="20">
        <f t="shared" si="1"/>
        <v>0</v>
      </c>
      <c r="L45" s="20">
        <f t="shared" si="2"/>
        <v>0</v>
      </c>
      <c r="M45" s="20">
        <f t="shared" si="3"/>
        <v>0</v>
      </c>
      <c r="N45" s="58">
        <f t="shared" si="4"/>
        <v>0</v>
      </c>
    </row>
    <row r="46" spans="2:14" ht="12.75" customHeight="1" x14ac:dyDescent="0.2">
      <c r="B46" s="57"/>
      <c r="C46" s="22" t="s">
        <v>54</v>
      </c>
      <c r="D46" s="21" t="s">
        <v>25</v>
      </c>
      <c r="E46" s="23">
        <v>2</v>
      </c>
      <c r="F46" s="604"/>
      <c r="G46" s="604"/>
      <c r="H46" s="604"/>
      <c r="I46" s="604"/>
      <c r="J46" s="20">
        <f t="shared" si="0"/>
        <v>0</v>
      </c>
      <c r="K46" s="20">
        <f t="shared" si="1"/>
        <v>0</v>
      </c>
      <c r="L46" s="20">
        <f t="shared" si="2"/>
        <v>0</v>
      </c>
      <c r="M46" s="20">
        <f t="shared" si="3"/>
        <v>0</v>
      </c>
      <c r="N46" s="58">
        <f t="shared" si="4"/>
        <v>0</v>
      </c>
    </row>
    <row r="47" spans="2:14" ht="12.75" customHeight="1" x14ac:dyDescent="0.2">
      <c r="B47" s="61" t="s">
        <v>55</v>
      </c>
      <c r="C47" s="18" t="s">
        <v>56</v>
      </c>
      <c r="D47" s="17"/>
      <c r="E47" s="23"/>
      <c r="F47" s="604"/>
      <c r="G47" s="604"/>
      <c r="H47" s="604"/>
      <c r="I47" s="604"/>
      <c r="J47" s="20"/>
      <c r="K47" s="20"/>
      <c r="L47" s="20"/>
      <c r="M47" s="20"/>
      <c r="N47" s="58"/>
    </row>
    <row r="48" spans="2:14" ht="12.75" customHeight="1" x14ac:dyDescent="0.2">
      <c r="B48" s="61"/>
      <c r="C48" s="22" t="s">
        <v>57</v>
      </c>
      <c r="D48" s="21" t="s">
        <v>58</v>
      </c>
      <c r="E48" s="23">
        <v>236</v>
      </c>
      <c r="F48" s="604"/>
      <c r="G48" s="604"/>
      <c r="H48" s="604"/>
      <c r="I48" s="604"/>
      <c r="J48" s="20">
        <f t="shared" si="0"/>
        <v>0</v>
      </c>
      <c r="K48" s="20">
        <f t="shared" si="1"/>
        <v>0</v>
      </c>
      <c r="L48" s="20">
        <f t="shared" si="2"/>
        <v>0</v>
      </c>
      <c r="M48" s="20">
        <f t="shared" si="3"/>
        <v>0</v>
      </c>
      <c r="N48" s="58">
        <f t="shared" si="4"/>
        <v>0</v>
      </c>
    </row>
    <row r="49" spans="2:14" ht="12.75" customHeight="1" x14ac:dyDescent="0.2">
      <c r="B49" s="61"/>
      <c r="C49" s="22" t="s">
        <v>59</v>
      </c>
      <c r="D49" s="21" t="s">
        <v>58</v>
      </c>
      <c r="E49" s="23">
        <v>42</v>
      </c>
      <c r="F49" s="604"/>
      <c r="G49" s="604"/>
      <c r="H49" s="604"/>
      <c r="I49" s="604"/>
      <c r="J49" s="20">
        <f t="shared" si="0"/>
        <v>0</v>
      </c>
      <c r="K49" s="20">
        <f t="shared" si="1"/>
        <v>0</v>
      </c>
      <c r="L49" s="20">
        <f t="shared" si="2"/>
        <v>0</v>
      </c>
      <c r="M49" s="20">
        <f t="shared" si="3"/>
        <v>0</v>
      </c>
      <c r="N49" s="58">
        <f t="shared" si="4"/>
        <v>0</v>
      </c>
    </row>
    <row r="50" spans="2:14" ht="12.75" customHeight="1" x14ac:dyDescent="0.2">
      <c r="B50" s="61"/>
      <c r="C50" s="22" t="s">
        <v>60</v>
      </c>
      <c r="D50" s="21" t="s">
        <v>58</v>
      </c>
      <c r="E50" s="23">
        <v>36</v>
      </c>
      <c r="F50" s="604"/>
      <c r="G50" s="604"/>
      <c r="H50" s="604"/>
      <c r="I50" s="604"/>
      <c r="J50" s="20">
        <f t="shared" si="0"/>
        <v>0</v>
      </c>
      <c r="K50" s="20">
        <f t="shared" si="1"/>
        <v>0</v>
      </c>
      <c r="L50" s="20">
        <f t="shared" si="2"/>
        <v>0</v>
      </c>
      <c r="M50" s="20">
        <f t="shared" si="3"/>
        <v>0</v>
      </c>
      <c r="N50" s="58">
        <f t="shared" si="4"/>
        <v>0</v>
      </c>
    </row>
    <row r="51" spans="2:14" ht="25.5" customHeight="1" x14ac:dyDescent="0.2">
      <c r="B51" s="61"/>
      <c r="C51" s="22" t="s">
        <v>61</v>
      </c>
      <c r="D51" s="21" t="s">
        <v>58</v>
      </c>
      <c r="E51" s="23">
        <v>236</v>
      </c>
      <c r="F51" s="604"/>
      <c r="G51" s="604"/>
      <c r="H51" s="604"/>
      <c r="I51" s="604"/>
      <c r="J51" s="20">
        <f t="shared" si="0"/>
        <v>0</v>
      </c>
      <c r="K51" s="20">
        <f t="shared" si="1"/>
        <v>0</v>
      </c>
      <c r="L51" s="20">
        <f t="shared" si="2"/>
        <v>0</v>
      </c>
      <c r="M51" s="20">
        <f t="shared" si="3"/>
        <v>0</v>
      </c>
      <c r="N51" s="58">
        <f t="shared" si="4"/>
        <v>0</v>
      </c>
    </row>
    <row r="52" spans="2:14" ht="12.75" customHeight="1" x14ac:dyDescent="0.2">
      <c r="B52" s="61"/>
      <c r="C52" s="22" t="s">
        <v>62</v>
      </c>
      <c r="D52" s="21" t="s">
        <v>58</v>
      </c>
      <c r="E52" s="23">
        <v>42</v>
      </c>
      <c r="F52" s="604"/>
      <c r="G52" s="604"/>
      <c r="H52" s="604"/>
      <c r="I52" s="604"/>
      <c r="J52" s="20">
        <f t="shared" si="0"/>
        <v>0</v>
      </c>
      <c r="K52" s="20">
        <f t="shared" si="1"/>
        <v>0</v>
      </c>
      <c r="L52" s="20">
        <f t="shared" si="2"/>
        <v>0</v>
      </c>
      <c r="M52" s="20">
        <f t="shared" si="3"/>
        <v>0</v>
      </c>
      <c r="N52" s="58">
        <f t="shared" si="4"/>
        <v>0</v>
      </c>
    </row>
    <row r="53" spans="2:14" ht="12.75" customHeight="1" x14ac:dyDescent="0.2">
      <c r="B53" s="61"/>
      <c r="C53" s="22" t="s">
        <v>63</v>
      </c>
      <c r="D53" s="21" t="s">
        <v>58</v>
      </c>
      <c r="E53" s="23">
        <v>36</v>
      </c>
      <c r="F53" s="604"/>
      <c r="G53" s="604"/>
      <c r="H53" s="604"/>
      <c r="I53" s="604"/>
      <c r="J53" s="20">
        <f t="shared" si="0"/>
        <v>0</v>
      </c>
      <c r="K53" s="20">
        <f t="shared" si="1"/>
        <v>0</v>
      </c>
      <c r="L53" s="20">
        <f t="shared" si="2"/>
        <v>0</v>
      </c>
      <c r="M53" s="20">
        <f t="shared" si="3"/>
        <v>0</v>
      </c>
      <c r="N53" s="58">
        <f t="shared" si="4"/>
        <v>0</v>
      </c>
    </row>
    <row r="54" spans="2:14" ht="25.5" customHeight="1" x14ac:dyDescent="0.2">
      <c r="B54" s="61"/>
      <c r="C54" s="194" t="s">
        <v>197</v>
      </c>
      <c r="D54" s="21" t="s">
        <v>58</v>
      </c>
      <c r="E54" s="23">
        <v>236</v>
      </c>
      <c r="F54" s="604"/>
      <c r="G54" s="604"/>
      <c r="H54" s="604"/>
      <c r="I54" s="604"/>
      <c r="J54" s="20">
        <f t="shared" si="0"/>
        <v>0</v>
      </c>
      <c r="K54" s="20">
        <f t="shared" si="1"/>
        <v>0</v>
      </c>
      <c r="L54" s="20">
        <f t="shared" si="2"/>
        <v>0</v>
      </c>
      <c r="M54" s="20">
        <f t="shared" si="3"/>
        <v>0</v>
      </c>
      <c r="N54" s="58">
        <f t="shared" si="4"/>
        <v>0</v>
      </c>
    </row>
    <row r="55" spans="2:14" ht="12.75" customHeight="1" x14ac:dyDescent="0.2">
      <c r="B55" s="61"/>
      <c r="C55" s="194" t="s">
        <v>194</v>
      </c>
      <c r="D55" s="21" t="s">
        <v>58</v>
      </c>
      <c r="E55" s="23">
        <v>42</v>
      </c>
      <c r="F55" s="604"/>
      <c r="G55" s="604"/>
      <c r="H55" s="604"/>
      <c r="I55" s="604"/>
      <c r="J55" s="20">
        <f t="shared" si="0"/>
        <v>0</v>
      </c>
      <c r="K55" s="20">
        <f t="shared" si="1"/>
        <v>0</v>
      </c>
      <c r="L55" s="20">
        <f t="shared" si="2"/>
        <v>0</v>
      </c>
      <c r="M55" s="20">
        <f t="shared" si="3"/>
        <v>0</v>
      </c>
      <c r="N55" s="58">
        <f t="shared" si="4"/>
        <v>0</v>
      </c>
    </row>
    <row r="56" spans="2:14" ht="12.75" customHeight="1" x14ac:dyDescent="0.2">
      <c r="B56" s="61"/>
      <c r="C56" s="194" t="s">
        <v>195</v>
      </c>
      <c r="D56" s="21" t="s">
        <v>58</v>
      </c>
      <c r="E56" s="23">
        <v>36</v>
      </c>
      <c r="F56" s="604"/>
      <c r="G56" s="604"/>
      <c r="H56" s="604"/>
      <c r="I56" s="604"/>
      <c r="J56" s="20">
        <f t="shared" si="0"/>
        <v>0</v>
      </c>
      <c r="K56" s="20">
        <f t="shared" si="1"/>
        <v>0</v>
      </c>
      <c r="L56" s="20">
        <f t="shared" si="2"/>
        <v>0</v>
      </c>
      <c r="M56" s="20">
        <f t="shared" si="3"/>
        <v>0</v>
      </c>
      <c r="N56" s="58">
        <f t="shared" si="4"/>
        <v>0</v>
      </c>
    </row>
    <row r="57" spans="2:14" ht="25.5" customHeight="1" x14ac:dyDescent="0.2">
      <c r="B57" s="61"/>
      <c r="C57" s="22" t="s">
        <v>64</v>
      </c>
      <c r="D57" s="21" t="s">
        <v>58</v>
      </c>
      <c r="E57" s="23">
        <v>236</v>
      </c>
      <c r="F57" s="604"/>
      <c r="G57" s="604"/>
      <c r="H57" s="604"/>
      <c r="I57" s="604"/>
      <c r="J57" s="20">
        <f t="shared" si="0"/>
        <v>0</v>
      </c>
      <c r="K57" s="20">
        <f t="shared" si="1"/>
        <v>0</v>
      </c>
      <c r="L57" s="20">
        <f t="shared" si="2"/>
        <v>0</v>
      </c>
      <c r="M57" s="20">
        <f t="shared" si="3"/>
        <v>0</v>
      </c>
      <c r="N57" s="58">
        <f t="shared" si="4"/>
        <v>0</v>
      </c>
    </row>
    <row r="58" spans="2:14" ht="12.75" customHeight="1" x14ac:dyDescent="0.2">
      <c r="B58" s="61"/>
      <c r="C58" s="22" t="s">
        <v>59</v>
      </c>
      <c r="D58" s="21" t="s">
        <v>58</v>
      </c>
      <c r="E58" s="23">
        <v>42</v>
      </c>
      <c r="F58" s="604"/>
      <c r="G58" s="604"/>
      <c r="H58" s="604"/>
      <c r="I58" s="604"/>
      <c r="J58" s="20">
        <f t="shared" si="0"/>
        <v>0</v>
      </c>
      <c r="K58" s="20">
        <f t="shared" si="1"/>
        <v>0</v>
      </c>
      <c r="L58" s="20">
        <f t="shared" si="2"/>
        <v>0</v>
      </c>
      <c r="M58" s="20">
        <f t="shared" si="3"/>
        <v>0</v>
      </c>
      <c r="N58" s="58">
        <f t="shared" si="4"/>
        <v>0</v>
      </c>
    </row>
    <row r="59" spans="2:14" ht="12.75" customHeight="1" x14ac:dyDescent="0.2">
      <c r="B59" s="61"/>
      <c r="C59" s="22" t="s">
        <v>65</v>
      </c>
      <c r="D59" s="21" t="s">
        <v>58</v>
      </c>
      <c r="E59" s="23">
        <v>36</v>
      </c>
      <c r="F59" s="604"/>
      <c r="G59" s="604"/>
      <c r="H59" s="604"/>
      <c r="I59" s="604"/>
      <c r="J59" s="20">
        <f t="shared" si="0"/>
        <v>0</v>
      </c>
      <c r="K59" s="20">
        <f t="shared" si="1"/>
        <v>0</v>
      </c>
      <c r="L59" s="20">
        <f t="shared" si="2"/>
        <v>0</v>
      </c>
      <c r="M59" s="20">
        <f t="shared" si="3"/>
        <v>0</v>
      </c>
      <c r="N59" s="58">
        <f t="shared" si="4"/>
        <v>0</v>
      </c>
    </row>
    <row r="60" spans="2:14" ht="12.75" customHeight="1" x14ac:dyDescent="0.2">
      <c r="B60" s="61"/>
      <c r="C60" s="22" t="s">
        <v>66</v>
      </c>
      <c r="D60" s="21" t="s">
        <v>34</v>
      </c>
      <c r="E60" s="23">
        <v>96</v>
      </c>
      <c r="F60" s="604"/>
      <c r="G60" s="604"/>
      <c r="H60" s="604"/>
      <c r="I60" s="604"/>
      <c r="J60" s="20">
        <f t="shared" si="0"/>
        <v>0</v>
      </c>
      <c r="K60" s="20">
        <f t="shared" si="1"/>
        <v>0</v>
      </c>
      <c r="L60" s="20">
        <f t="shared" si="2"/>
        <v>0</v>
      </c>
      <c r="M60" s="20">
        <f t="shared" si="3"/>
        <v>0</v>
      </c>
      <c r="N60" s="58">
        <f t="shared" si="4"/>
        <v>0</v>
      </c>
    </row>
    <row r="61" spans="2:14" ht="26.25" customHeight="1" thickBot="1" x14ac:dyDescent="0.25">
      <c r="B61" s="64"/>
      <c r="C61" s="65" t="s">
        <v>67</v>
      </c>
      <c r="D61" s="66" t="s">
        <v>34</v>
      </c>
      <c r="E61" s="67">
        <v>125</v>
      </c>
      <c r="F61" s="605"/>
      <c r="G61" s="605"/>
      <c r="H61" s="605"/>
      <c r="I61" s="605"/>
      <c r="J61" s="68">
        <f t="shared" si="0"/>
        <v>0</v>
      </c>
      <c r="K61" s="68">
        <f t="shared" si="1"/>
        <v>0</v>
      </c>
      <c r="L61" s="68">
        <f t="shared" si="2"/>
        <v>0</v>
      </c>
      <c r="M61" s="68">
        <f t="shared" si="3"/>
        <v>0</v>
      </c>
      <c r="N61" s="69">
        <f t="shared" si="4"/>
        <v>0</v>
      </c>
    </row>
    <row r="62" spans="2:14" ht="12.75" customHeight="1" x14ac:dyDescent="0.2">
      <c r="B62" s="10"/>
      <c r="C62" s="14"/>
      <c r="D62" s="15"/>
      <c r="E62" s="16"/>
      <c r="J62" s="49">
        <f>SUM(J11:J61)</f>
        <v>0</v>
      </c>
      <c r="K62" s="49">
        <f t="shared" ref="K62:N62" si="5">SUM(K11:K61)</f>
        <v>0</v>
      </c>
      <c r="L62" s="49">
        <f t="shared" si="5"/>
        <v>0</v>
      </c>
      <c r="M62" s="49">
        <f t="shared" si="5"/>
        <v>0</v>
      </c>
      <c r="N62" s="49">
        <f t="shared" si="5"/>
        <v>0</v>
      </c>
    </row>
    <row r="63" spans="2:14" ht="12.75" customHeight="1" x14ac:dyDescent="0.2">
      <c r="B63" s="10"/>
      <c r="C63" s="36" t="s">
        <v>170</v>
      </c>
      <c r="D63" s="15"/>
      <c r="E63" s="16"/>
    </row>
    <row r="64" spans="2:14" ht="12.75" customHeight="1" x14ac:dyDescent="0.2">
      <c r="B64" s="10"/>
      <c r="C64" s="37" t="s">
        <v>171</v>
      </c>
      <c r="D64" s="16">
        <f>+J62</f>
        <v>0</v>
      </c>
      <c r="E64" s="16"/>
    </row>
    <row r="65" spans="2:14" ht="12.75" customHeight="1" x14ac:dyDescent="0.2">
      <c r="B65" s="10"/>
      <c r="C65" s="37" t="s">
        <v>172</v>
      </c>
      <c r="D65" s="16">
        <f>+K62</f>
        <v>0</v>
      </c>
      <c r="E65" s="16"/>
    </row>
    <row r="66" spans="2:14" ht="12.75" customHeight="1" x14ac:dyDescent="0.2">
      <c r="B66" s="10"/>
      <c r="C66" s="37" t="s">
        <v>173</v>
      </c>
      <c r="D66" s="16">
        <f>+L62</f>
        <v>0</v>
      </c>
      <c r="E66" s="16"/>
    </row>
    <row r="67" spans="2:14" ht="12.75" customHeight="1" x14ac:dyDescent="0.2">
      <c r="B67" s="10"/>
      <c r="C67" s="38" t="s">
        <v>174</v>
      </c>
      <c r="D67" s="50">
        <f>+M62</f>
        <v>0</v>
      </c>
      <c r="E67" s="16"/>
    </row>
    <row r="68" spans="2:14" ht="12.75" customHeight="1" x14ac:dyDescent="0.2">
      <c r="B68" s="10"/>
      <c r="C68" s="39" t="s">
        <v>175</v>
      </c>
      <c r="D68" s="11">
        <f>SUM(D64:D67)</f>
        <v>0</v>
      </c>
      <c r="E68" s="16"/>
    </row>
    <row r="69" spans="2:14" ht="12.75" customHeight="1" x14ac:dyDescent="0.2">
      <c r="B69" s="10"/>
      <c r="C69" s="40"/>
      <c r="D69" s="15"/>
      <c r="E69" s="16"/>
    </row>
    <row r="70" spans="2:14" ht="12.75" customHeight="1" x14ac:dyDescent="0.2">
      <c r="B70" s="10"/>
      <c r="C70" s="41"/>
      <c r="D70" s="15"/>
      <c r="E70" s="16"/>
    </row>
    <row r="71" spans="2:14" ht="12.75" customHeight="1" x14ac:dyDescent="0.2">
      <c r="B71" s="10"/>
      <c r="C71" s="41" t="s">
        <v>176</v>
      </c>
      <c r="D71" s="15"/>
      <c r="E71" s="16"/>
    </row>
    <row r="72" spans="2:14" ht="12.75" customHeight="1" x14ac:dyDescent="0.2">
      <c r="B72" s="10"/>
      <c r="C72" s="41" t="s">
        <v>177</v>
      </c>
      <c r="D72" s="46">
        <v>2.2499999999999999E-2</v>
      </c>
      <c r="E72" s="16">
        <f>+D65*D72</f>
        <v>0</v>
      </c>
    </row>
    <row r="73" spans="2:14" ht="12.75" customHeight="1" x14ac:dyDescent="0.2">
      <c r="B73" s="10"/>
      <c r="C73" s="41"/>
      <c r="D73" s="15"/>
      <c r="E73" s="16"/>
    </row>
    <row r="74" spans="2:14" ht="12.75" customHeight="1" x14ac:dyDescent="0.2">
      <c r="B74" s="660"/>
      <c r="C74" s="36" t="s">
        <v>178</v>
      </c>
      <c r="D74" s="669"/>
      <c r="E74" s="670"/>
      <c r="F74" s="662"/>
      <c r="G74" s="662"/>
      <c r="H74" s="662"/>
      <c r="I74" s="662"/>
      <c r="J74" s="662"/>
      <c r="K74" s="662"/>
      <c r="L74" s="662"/>
      <c r="M74" s="662"/>
      <c r="N74" s="662"/>
    </row>
    <row r="75" spans="2:14" ht="12.75" customHeight="1" x14ac:dyDescent="0.2">
      <c r="B75" s="660"/>
      <c r="C75" s="37" t="s">
        <v>171</v>
      </c>
      <c r="D75" s="670">
        <f>+D64</f>
        <v>0</v>
      </c>
      <c r="E75" s="670"/>
      <c r="F75" s="662"/>
      <c r="G75" s="662"/>
      <c r="H75" s="662"/>
      <c r="I75" s="662"/>
      <c r="J75" s="662"/>
      <c r="K75" s="662"/>
      <c r="L75" s="662"/>
      <c r="M75" s="662"/>
      <c r="N75" s="662"/>
    </row>
    <row r="76" spans="2:14" ht="12.75" customHeight="1" x14ac:dyDescent="0.2">
      <c r="B76" s="660"/>
      <c r="C76" s="37" t="s">
        <v>172</v>
      </c>
      <c r="D76" s="670">
        <f>+D65+E72</f>
        <v>0</v>
      </c>
      <c r="E76" s="670"/>
      <c r="F76" s="662"/>
      <c r="G76" s="662"/>
      <c r="H76" s="662"/>
      <c r="I76" s="662"/>
      <c r="J76" s="662"/>
      <c r="K76" s="662"/>
      <c r="L76" s="662"/>
      <c r="M76" s="662"/>
      <c r="N76" s="662"/>
    </row>
    <row r="77" spans="2:14" ht="12.75" customHeight="1" x14ac:dyDescent="0.2">
      <c r="B77" s="660"/>
      <c r="C77" s="37" t="s">
        <v>173</v>
      </c>
      <c r="D77" s="670">
        <f>+D66</f>
        <v>0</v>
      </c>
      <c r="E77" s="670"/>
      <c r="F77" s="662"/>
      <c r="G77" s="662"/>
      <c r="H77" s="662"/>
      <c r="I77" s="662"/>
      <c r="J77" s="662"/>
      <c r="K77" s="662"/>
      <c r="L77" s="662"/>
      <c r="M77" s="662"/>
      <c r="N77" s="662"/>
    </row>
    <row r="78" spans="2:14" ht="12.75" customHeight="1" x14ac:dyDescent="0.2">
      <c r="B78" s="660"/>
      <c r="C78" s="42" t="s">
        <v>174</v>
      </c>
      <c r="D78" s="672">
        <f>+D67</f>
        <v>0</v>
      </c>
      <c r="E78" s="670"/>
      <c r="F78" s="662"/>
      <c r="G78" s="662"/>
      <c r="H78" s="662"/>
      <c r="I78" s="662"/>
      <c r="J78" s="662"/>
      <c r="K78" s="662"/>
      <c r="L78" s="662"/>
      <c r="M78" s="662"/>
      <c r="N78" s="662"/>
    </row>
    <row r="79" spans="2:14" ht="12.75" customHeight="1" x14ac:dyDescent="0.2">
      <c r="B79" s="660"/>
      <c r="C79" s="39" t="s">
        <v>175</v>
      </c>
      <c r="D79" s="661">
        <f>SUM(D75:D78)</f>
        <v>0</v>
      </c>
      <c r="E79" s="670"/>
      <c r="F79" s="662"/>
      <c r="G79" s="662"/>
      <c r="H79" s="662"/>
      <c r="I79" s="662"/>
      <c r="J79" s="662"/>
      <c r="K79" s="662"/>
      <c r="L79" s="662"/>
      <c r="M79" s="662"/>
      <c r="N79" s="662"/>
    </row>
    <row r="80" spans="2:14" ht="12.75" customHeight="1" x14ac:dyDescent="0.2">
      <c r="B80" s="660"/>
      <c r="C80" s="43"/>
      <c r="D80" s="669"/>
      <c r="E80" s="670"/>
      <c r="F80" s="662"/>
      <c r="G80" s="662"/>
      <c r="H80" s="662"/>
      <c r="I80" s="662"/>
      <c r="J80" s="662"/>
      <c r="K80" s="662"/>
      <c r="L80" s="662"/>
      <c r="M80" s="662"/>
      <c r="N80" s="662"/>
    </row>
    <row r="81" spans="2:14" ht="12.75" customHeight="1" x14ac:dyDescent="0.2">
      <c r="B81" s="660"/>
      <c r="C81" s="44" t="s">
        <v>179</v>
      </c>
      <c r="D81" s="670">
        <f>+i</f>
        <v>0</v>
      </c>
      <c r="E81" s="670">
        <f>+D79*D81</f>
        <v>0</v>
      </c>
      <c r="F81" s="662"/>
      <c r="G81" s="662"/>
      <c r="H81" s="662"/>
      <c r="I81" s="662"/>
      <c r="J81" s="662"/>
      <c r="K81" s="662"/>
      <c r="L81" s="662"/>
      <c r="M81" s="662"/>
      <c r="N81" s="662"/>
    </row>
    <row r="82" spans="2:14" ht="12.75" customHeight="1" x14ac:dyDescent="0.2">
      <c r="B82" s="660"/>
      <c r="C82" s="44" t="s">
        <v>180</v>
      </c>
      <c r="D82" s="670">
        <f>+p</f>
        <v>0</v>
      </c>
      <c r="E82" s="670">
        <f>(D79+E81)*D82</f>
        <v>0</v>
      </c>
      <c r="F82" s="662"/>
      <c r="G82" s="662"/>
      <c r="H82" s="662"/>
      <c r="I82" s="662"/>
      <c r="J82" s="662"/>
      <c r="K82" s="662"/>
      <c r="L82" s="662"/>
      <c r="M82" s="662"/>
      <c r="N82" s="662"/>
    </row>
    <row r="83" spans="2:14" ht="12.75" customHeight="1" x14ac:dyDescent="0.2">
      <c r="B83" s="660"/>
      <c r="C83" s="45" t="s">
        <v>181</v>
      </c>
      <c r="D83" s="669"/>
      <c r="E83" s="661">
        <f>+D79+E81+E82</f>
        <v>0</v>
      </c>
      <c r="F83" s="662"/>
      <c r="G83" s="662"/>
      <c r="H83" s="662"/>
      <c r="I83" s="662"/>
      <c r="J83" s="662"/>
      <c r="K83" s="662"/>
      <c r="L83" s="662"/>
      <c r="M83" s="662"/>
      <c r="N83" s="662"/>
    </row>
    <row r="84" spans="2:14" ht="12.75" customHeight="1" x14ac:dyDescent="0.2">
      <c r="B84" s="660"/>
      <c r="C84" s="668"/>
      <c r="D84" s="669"/>
      <c r="E84" s="670"/>
      <c r="F84" s="662"/>
      <c r="G84" s="662"/>
      <c r="H84" s="662"/>
      <c r="I84" s="662"/>
      <c r="J84" s="662"/>
      <c r="K84" s="662"/>
      <c r="L84" s="662"/>
      <c r="M84" s="662"/>
      <c r="N84" s="662"/>
    </row>
    <row r="85" spans="2:14" ht="12.75" customHeight="1" x14ac:dyDescent="0.2">
      <c r="B85" s="660"/>
      <c r="C85" s="668"/>
      <c r="D85" s="671" t="s">
        <v>182</v>
      </c>
      <c r="E85" s="670"/>
      <c r="F85" s="662"/>
      <c r="G85" s="662"/>
      <c r="H85" s="662"/>
      <c r="I85" s="662"/>
      <c r="J85" s="662"/>
      <c r="K85" s="662"/>
      <c r="L85" s="662"/>
      <c r="M85" s="662"/>
      <c r="N85" s="662"/>
    </row>
    <row r="86" spans="2:14" ht="12.75" customHeight="1" x14ac:dyDescent="0.2">
      <c r="B86" s="660"/>
      <c r="C86" s="668"/>
      <c r="D86" s="669"/>
      <c r="E86" s="670"/>
      <c r="F86" s="662"/>
      <c r="G86" s="662"/>
      <c r="H86" s="662"/>
      <c r="I86" s="662"/>
      <c r="J86" s="662"/>
      <c r="K86" s="662"/>
      <c r="L86" s="662"/>
      <c r="M86" s="662"/>
      <c r="N86" s="662"/>
    </row>
    <row r="87" spans="2:14" ht="51" x14ac:dyDescent="0.2">
      <c r="B87" s="658" t="s">
        <v>164</v>
      </c>
      <c r="C87" s="659" t="s">
        <v>827</v>
      </c>
      <c r="D87" s="660"/>
      <c r="E87" s="661"/>
      <c r="F87" s="662"/>
      <c r="G87" s="662"/>
      <c r="H87" s="662"/>
      <c r="I87" s="662"/>
      <c r="J87" s="662"/>
      <c r="K87" s="662"/>
      <c r="L87" s="662"/>
      <c r="M87" s="662"/>
      <c r="N87" s="663" t="s">
        <v>545</v>
      </c>
    </row>
    <row r="88" spans="2:14" ht="12.75" customHeight="1" x14ac:dyDescent="0.2">
      <c r="B88" s="658" t="s">
        <v>165</v>
      </c>
      <c r="C88" s="659" t="s">
        <v>1</v>
      </c>
      <c r="D88" s="660"/>
      <c r="E88" s="661"/>
      <c r="F88" s="662"/>
      <c r="G88" s="662"/>
      <c r="H88" s="662"/>
      <c r="I88" s="662"/>
      <c r="J88" s="662"/>
      <c r="K88" s="662"/>
      <c r="L88" s="662"/>
      <c r="M88" s="662"/>
      <c r="N88" s="662"/>
    </row>
    <row r="89" spans="2:14" ht="12.75" customHeight="1" x14ac:dyDescent="0.2">
      <c r="B89" s="658" t="s">
        <v>166</v>
      </c>
      <c r="C89" s="659" t="s">
        <v>68</v>
      </c>
      <c r="D89" s="660"/>
      <c r="E89" s="661"/>
      <c r="F89" s="662"/>
      <c r="G89" s="662"/>
      <c r="H89" s="662"/>
      <c r="I89" s="662"/>
      <c r="J89" s="662"/>
      <c r="K89" s="662"/>
      <c r="L89" s="662"/>
      <c r="M89" s="662"/>
      <c r="N89" s="662"/>
    </row>
    <row r="90" spans="2:14" ht="12.75" customHeight="1" x14ac:dyDescent="0.2">
      <c r="B90" s="660"/>
      <c r="C90" s="659"/>
      <c r="D90" s="660"/>
      <c r="E90" s="661"/>
      <c r="F90" s="662"/>
      <c r="G90" s="662"/>
      <c r="H90" s="662"/>
      <c r="I90" s="662"/>
      <c r="J90" s="662"/>
      <c r="K90" s="662"/>
      <c r="L90" s="662"/>
      <c r="M90" s="662"/>
      <c r="N90" s="662"/>
    </row>
    <row r="91" spans="2:14" ht="12.75" customHeight="1" x14ac:dyDescent="0.2">
      <c r="B91" s="660"/>
      <c r="C91" s="659"/>
      <c r="D91" s="660"/>
      <c r="E91" s="661"/>
      <c r="F91" s="662"/>
      <c r="G91" s="662"/>
      <c r="H91" s="662"/>
      <c r="I91" s="662"/>
      <c r="J91" s="662"/>
      <c r="K91" s="662"/>
      <c r="L91" s="662"/>
      <c r="M91" s="662"/>
      <c r="N91" s="662"/>
    </row>
    <row r="92" spans="2:14" ht="15" customHeight="1" x14ac:dyDescent="0.2">
      <c r="B92" s="664" t="s">
        <v>546</v>
      </c>
      <c r="C92" s="664"/>
      <c r="D92" s="664"/>
      <c r="E92" s="664"/>
      <c r="F92" s="664"/>
      <c r="G92" s="664"/>
      <c r="H92" s="664"/>
      <c r="I92" s="664"/>
      <c r="J92" s="664"/>
      <c r="K92" s="664"/>
      <c r="L92" s="664"/>
      <c r="M92" s="664"/>
      <c r="N92" s="664"/>
    </row>
    <row r="93" spans="2:14" ht="12.75" customHeight="1" x14ac:dyDescent="0.2">
      <c r="B93" s="660"/>
      <c r="C93" s="668"/>
      <c r="D93" s="669"/>
      <c r="E93" s="670"/>
      <c r="F93" s="662"/>
      <c r="G93" s="662"/>
      <c r="H93" s="662"/>
      <c r="I93" s="662"/>
      <c r="J93" s="662"/>
      <c r="K93" s="662"/>
      <c r="L93" s="662"/>
      <c r="M93" s="662"/>
      <c r="N93" s="662"/>
    </row>
    <row r="94" spans="2:14" ht="12.75" customHeight="1" thickBot="1" x14ac:dyDescent="0.25">
      <c r="B94" s="10"/>
      <c r="C94" s="14"/>
      <c r="D94" s="15"/>
      <c r="E94" s="16"/>
    </row>
    <row r="95" spans="2:14" ht="26.25" customHeight="1" thickBot="1" x14ac:dyDescent="0.25">
      <c r="B95" s="30" t="s">
        <v>9</v>
      </c>
      <c r="C95" s="33" t="s">
        <v>10</v>
      </c>
      <c r="D95" s="31" t="s">
        <v>11</v>
      </c>
      <c r="E95" s="32" t="s">
        <v>12</v>
      </c>
      <c r="F95" s="2" t="s">
        <v>155</v>
      </c>
      <c r="G95" s="2" t="s">
        <v>156</v>
      </c>
      <c r="H95" s="2" t="s">
        <v>157</v>
      </c>
      <c r="I95" s="2" t="s">
        <v>158</v>
      </c>
      <c r="J95" s="2" t="s">
        <v>159</v>
      </c>
      <c r="K95" s="2" t="s">
        <v>160</v>
      </c>
      <c r="L95" s="2" t="s">
        <v>161</v>
      </c>
      <c r="M95" s="2" t="s">
        <v>162</v>
      </c>
      <c r="N95" s="3" t="s">
        <v>163</v>
      </c>
    </row>
    <row r="96" spans="2:14" ht="38.25" customHeight="1" x14ac:dyDescent="0.2">
      <c r="B96" s="51" t="s">
        <v>13</v>
      </c>
      <c r="C96" s="52" t="s">
        <v>311</v>
      </c>
      <c r="D96" s="53"/>
      <c r="E96" s="54"/>
      <c r="F96" s="603"/>
      <c r="G96" s="603"/>
      <c r="H96" s="603"/>
      <c r="I96" s="603"/>
      <c r="J96" s="55"/>
      <c r="K96" s="55"/>
      <c r="L96" s="55"/>
      <c r="M96" s="55"/>
      <c r="N96" s="56"/>
    </row>
    <row r="97" spans="2:14" ht="12.75" customHeight="1" x14ac:dyDescent="0.2">
      <c r="B97" s="57"/>
      <c r="C97" s="22" t="s">
        <v>116</v>
      </c>
      <c r="D97" s="21" t="s">
        <v>14</v>
      </c>
      <c r="E97" s="23">
        <v>12</v>
      </c>
      <c r="F97" s="604"/>
      <c r="G97" s="604"/>
      <c r="H97" s="604"/>
      <c r="I97" s="604"/>
      <c r="J97" s="20">
        <f>E97*F97</f>
        <v>0</v>
      </c>
      <c r="K97" s="20">
        <f>E97*G97</f>
        <v>0</v>
      </c>
      <c r="L97" s="20">
        <f>E97*H97</f>
        <v>0</v>
      </c>
      <c r="M97" s="20">
        <f>E97*I97</f>
        <v>0</v>
      </c>
      <c r="N97" s="58">
        <f>SUM(J97:M97)</f>
        <v>0</v>
      </c>
    </row>
    <row r="98" spans="2:14" ht="12.75" customHeight="1" x14ac:dyDescent="0.2">
      <c r="B98" s="57"/>
      <c r="C98" s="22" t="s">
        <v>15</v>
      </c>
      <c r="D98" s="21" t="s">
        <v>14</v>
      </c>
      <c r="E98" s="23">
        <v>12</v>
      </c>
      <c r="F98" s="604"/>
      <c r="G98" s="604"/>
      <c r="H98" s="604"/>
      <c r="I98" s="604"/>
      <c r="J98" s="20">
        <f t="shared" ref="J98:J126" si="6">E98*F98</f>
        <v>0</v>
      </c>
      <c r="K98" s="20">
        <f t="shared" ref="K98:K126" si="7">E98*G98</f>
        <v>0</v>
      </c>
      <c r="L98" s="20">
        <f t="shared" ref="L98:L126" si="8">E98*H98</f>
        <v>0</v>
      </c>
      <c r="M98" s="20">
        <f t="shared" ref="M98:M126" si="9">E98*I98</f>
        <v>0</v>
      </c>
      <c r="N98" s="58">
        <f t="shared" ref="N98:N126" si="10">SUM(J98:M98)</f>
        <v>0</v>
      </c>
    </row>
    <row r="99" spans="2:14" ht="12.75" customHeight="1" x14ac:dyDescent="0.2">
      <c r="B99" s="57"/>
      <c r="C99" s="22" t="s">
        <v>19</v>
      </c>
      <c r="D99" s="21" t="s">
        <v>14</v>
      </c>
      <c r="E99" s="23">
        <v>216</v>
      </c>
      <c r="F99" s="604"/>
      <c r="G99" s="604"/>
      <c r="H99" s="604"/>
      <c r="I99" s="604"/>
      <c r="J99" s="20">
        <f t="shared" si="6"/>
        <v>0</v>
      </c>
      <c r="K99" s="20">
        <f t="shared" si="7"/>
        <v>0</v>
      </c>
      <c r="L99" s="20">
        <f t="shared" si="8"/>
        <v>0</v>
      </c>
      <c r="M99" s="20">
        <f t="shared" si="9"/>
        <v>0</v>
      </c>
      <c r="N99" s="58">
        <f t="shared" si="10"/>
        <v>0</v>
      </c>
    </row>
    <row r="100" spans="2:14" ht="25.5" customHeight="1" x14ac:dyDescent="0.2">
      <c r="B100" s="59" t="s">
        <v>23</v>
      </c>
      <c r="C100" s="18" t="s">
        <v>24</v>
      </c>
      <c r="D100" s="24"/>
      <c r="E100" s="25"/>
      <c r="F100" s="604"/>
      <c r="G100" s="604"/>
      <c r="H100" s="604"/>
      <c r="I100" s="604"/>
      <c r="J100" s="20"/>
      <c r="K100" s="20"/>
      <c r="L100" s="20"/>
      <c r="M100" s="20"/>
      <c r="N100" s="58"/>
    </row>
    <row r="101" spans="2:14" ht="12.75" customHeight="1" x14ac:dyDescent="0.2">
      <c r="B101" s="60"/>
      <c r="C101" s="22" t="s">
        <v>19</v>
      </c>
      <c r="D101" s="26" t="s">
        <v>25</v>
      </c>
      <c r="E101" s="20">
        <v>32</v>
      </c>
      <c r="F101" s="604"/>
      <c r="G101" s="604"/>
      <c r="H101" s="604"/>
      <c r="I101" s="604"/>
      <c r="J101" s="20">
        <f t="shared" si="6"/>
        <v>0</v>
      </c>
      <c r="K101" s="20">
        <f t="shared" si="7"/>
        <v>0</v>
      </c>
      <c r="L101" s="20">
        <f t="shared" si="8"/>
        <v>0</v>
      </c>
      <c r="M101" s="20">
        <f t="shared" si="9"/>
        <v>0</v>
      </c>
      <c r="N101" s="58">
        <f t="shared" si="10"/>
        <v>0</v>
      </c>
    </row>
    <row r="102" spans="2:14" ht="25.5" customHeight="1" x14ac:dyDescent="0.2">
      <c r="B102" s="59" t="s">
        <v>27</v>
      </c>
      <c r="C102" s="18" t="s">
        <v>31</v>
      </c>
      <c r="D102" s="24"/>
      <c r="E102" s="25"/>
      <c r="F102" s="604"/>
      <c r="G102" s="604"/>
      <c r="H102" s="604"/>
      <c r="I102" s="604"/>
      <c r="J102" s="20"/>
      <c r="K102" s="20"/>
      <c r="L102" s="20"/>
      <c r="M102" s="20"/>
      <c r="N102" s="58"/>
    </row>
    <row r="103" spans="2:14" ht="12.75" customHeight="1" x14ac:dyDescent="0.2">
      <c r="B103" s="60"/>
      <c r="C103" s="22" t="s">
        <v>117</v>
      </c>
      <c r="D103" s="26" t="s">
        <v>25</v>
      </c>
      <c r="E103" s="20">
        <v>1</v>
      </c>
      <c r="F103" s="604"/>
      <c r="G103" s="604"/>
      <c r="H103" s="604"/>
      <c r="I103" s="604"/>
      <c r="J103" s="20">
        <f t="shared" si="6"/>
        <v>0</v>
      </c>
      <c r="K103" s="20">
        <f t="shared" si="7"/>
        <v>0</v>
      </c>
      <c r="L103" s="20">
        <f t="shared" si="8"/>
        <v>0</v>
      </c>
      <c r="M103" s="20">
        <f t="shared" si="9"/>
        <v>0</v>
      </c>
      <c r="N103" s="58">
        <f t="shared" si="10"/>
        <v>0</v>
      </c>
    </row>
    <row r="104" spans="2:14" ht="25.5" customHeight="1" x14ac:dyDescent="0.2">
      <c r="B104" s="61" t="s">
        <v>28</v>
      </c>
      <c r="C104" s="18" t="s">
        <v>33</v>
      </c>
      <c r="D104" s="21" t="s">
        <v>34</v>
      </c>
      <c r="E104" s="23">
        <v>72</v>
      </c>
      <c r="F104" s="604"/>
      <c r="G104" s="604"/>
      <c r="H104" s="604"/>
      <c r="I104" s="604"/>
      <c r="J104" s="20">
        <f t="shared" si="6"/>
        <v>0</v>
      </c>
      <c r="K104" s="20">
        <f t="shared" si="7"/>
        <v>0</v>
      </c>
      <c r="L104" s="20">
        <f t="shared" si="8"/>
        <v>0</v>
      </c>
      <c r="M104" s="20">
        <f t="shared" si="9"/>
        <v>0</v>
      </c>
      <c r="N104" s="58">
        <f t="shared" si="10"/>
        <v>0</v>
      </c>
    </row>
    <row r="105" spans="2:14" ht="25.5" customHeight="1" x14ac:dyDescent="0.2">
      <c r="B105" s="61" t="s">
        <v>30</v>
      </c>
      <c r="C105" s="18" t="s">
        <v>36</v>
      </c>
      <c r="D105" s="21" t="s">
        <v>34</v>
      </c>
      <c r="E105" s="23">
        <v>72</v>
      </c>
      <c r="F105" s="604"/>
      <c r="G105" s="604"/>
      <c r="H105" s="604"/>
      <c r="I105" s="604"/>
      <c r="J105" s="20">
        <f t="shared" si="6"/>
        <v>0</v>
      </c>
      <c r="K105" s="20">
        <f t="shared" si="7"/>
        <v>0</v>
      </c>
      <c r="L105" s="20">
        <f t="shared" si="8"/>
        <v>0</v>
      </c>
      <c r="M105" s="20">
        <f t="shared" si="9"/>
        <v>0</v>
      </c>
      <c r="N105" s="58">
        <f t="shared" si="10"/>
        <v>0</v>
      </c>
    </row>
    <row r="106" spans="2:14" ht="12.75" customHeight="1" x14ac:dyDescent="0.2">
      <c r="B106" s="61" t="s">
        <v>32</v>
      </c>
      <c r="C106" s="18" t="s">
        <v>38</v>
      </c>
      <c r="D106" s="21" t="s">
        <v>39</v>
      </c>
      <c r="E106" s="23">
        <v>850</v>
      </c>
      <c r="F106" s="604"/>
      <c r="G106" s="604"/>
      <c r="H106" s="604"/>
      <c r="I106" s="604"/>
      <c r="J106" s="20">
        <f t="shared" si="6"/>
        <v>0</v>
      </c>
      <c r="K106" s="20">
        <f t="shared" si="7"/>
        <v>0</v>
      </c>
      <c r="L106" s="20">
        <f t="shared" si="8"/>
        <v>0</v>
      </c>
      <c r="M106" s="20">
        <f t="shared" si="9"/>
        <v>0</v>
      </c>
      <c r="N106" s="58">
        <f t="shared" si="10"/>
        <v>0</v>
      </c>
    </row>
    <row r="107" spans="2:14" ht="12.75" customHeight="1" x14ac:dyDescent="0.2">
      <c r="B107" s="61" t="s">
        <v>35</v>
      </c>
      <c r="C107" s="18" t="s">
        <v>41</v>
      </c>
      <c r="D107" s="17"/>
      <c r="E107" s="19"/>
      <c r="F107" s="604"/>
      <c r="G107" s="604"/>
      <c r="H107" s="604"/>
      <c r="I107" s="604"/>
      <c r="J107" s="20"/>
      <c r="K107" s="20"/>
      <c r="L107" s="20"/>
      <c r="M107" s="20"/>
      <c r="N107" s="58"/>
    </row>
    <row r="108" spans="2:14" ht="25.5" customHeight="1" x14ac:dyDescent="0.2">
      <c r="B108" s="62"/>
      <c r="C108" s="27" t="s">
        <v>42</v>
      </c>
      <c r="D108" s="28"/>
      <c r="E108" s="29"/>
      <c r="F108" s="604"/>
      <c r="G108" s="604"/>
      <c r="H108" s="604"/>
      <c r="I108" s="604"/>
      <c r="J108" s="20"/>
      <c r="K108" s="20"/>
      <c r="L108" s="20"/>
      <c r="M108" s="20"/>
      <c r="N108" s="58"/>
    </row>
    <row r="109" spans="2:14" ht="25.5" customHeight="1" x14ac:dyDescent="0.2">
      <c r="B109" s="57"/>
      <c r="C109" s="22" t="s">
        <v>69</v>
      </c>
      <c r="D109" s="21" t="s">
        <v>25</v>
      </c>
      <c r="E109" s="23">
        <v>4</v>
      </c>
      <c r="F109" s="604"/>
      <c r="G109" s="604"/>
      <c r="H109" s="604"/>
      <c r="I109" s="604"/>
      <c r="J109" s="20">
        <f t="shared" si="6"/>
        <v>0</v>
      </c>
      <c r="K109" s="20">
        <f t="shared" si="7"/>
        <v>0</v>
      </c>
      <c r="L109" s="20">
        <f t="shared" si="8"/>
        <v>0</v>
      </c>
      <c r="M109" s="20">
        <f t="shared" si="9"/>
        <v>0</v>
      </c>
      <c r="N109" s="58">
        <f t="shared" si="10"/>
        <v>0</v>
      </c>
    </row>
    <row r="110" spans="2:14" ht="25.5" customHeight="1" x14ac:dyDescent="0.2">
      <c r="B110" s="57"/>
      <c r="C110" s="22" t="s">
        <v>201</v>
      </c>
      <c r="D110" s="21" t="s">
        <v>25</v>
      </c>
      <c r="E110" s="23">
        <v>2</v>
      </c>
      <c r="F110" s="604"/>
      <c r="G110" s="604"/>
      <c r="H110" s="604"/>
      <c r="I110" s="604"/>
      <c r="J110" s="20">
        <f t="shared" si="6"/>
        <v>0</v>
      </c>
      <c r="K110" s="20">
        <f t="shared" si="7"/>
        <v>0</v>
      </c>
      <c r="L110" s="20">
        <f t="shared" si="8"/>
        <v>0</v>
      </c>
      <c r="M110" s="20">
        <f t="shared" si="9"/>
        <v>0</v>
      </c>
      <c r="N110" s="58">
        <f t="shared" si="10"/>
        <v>0</v>
      </c>
    </row>
    <row r="111" spans="2:14" ht="25.5" customHeight="1" x14ac:dyDescent="0.2">
      <c r="B111" s="57"/>
      <c r="C111" s="22" t="s">
        <v>70</v>
      </c>
      <c r="D111" s="21" t="s">
        <v>25</v>
      </c>
      <c r="E111" s="23">
        <v>1</v>
      </c>
      <c r="F111" s="604"/>
      <c r="G111" s="604"/>
      <c r="H111" s="604"/>
      <c r="I111" s="604"/>
      <c r="J111" s="20">
        <f t="shared" si="6"/>
        <v>0</v>
      </c>
      <c r="K111" s="20">
        <f t="shared" si="7"/>
        <v>0</v>
      </c>
      <c r="L111" s="20">
        <f t="shared" si="8"/>
        <v>0</v>
      </c>
      <c r="M111" s="20">
        <f t="shared" si="9"/>
        <v>0</v>
      </c>
      <c r="N111" s="58">
        <f t="shared" si="10"/>
        <v>0</v>
      </c>
    </row>
    <row r="112" spans="2:14" ht="25.5" customHeight="1" x14ac:dyDescent="0.2">
      <c r="B112" s="57"/>
      <c r="C112" s="22" t="s">
        <v>71</v>
      </c>
      <c r="D112" s="21" t="s">
        <v>25</v>
      </c>
      <c r="E112" s="23">
        <v>6</v>
      </c>
      <c r="F112" s="604"/>
      <c r="G112" s="604"/>
      <c r="H112" s="604"/>
      <c r="I112" s="604"/>
      <c r="J112" s="20">
        <f t="shared" si="6"/>
        <v>0</v>
      </c>
      <c r="K112" s="20">
        <f t="shared" si="7"/>
        <v>0</v>
      </c>
      <c r="L112" s="20">
        <f t="shared" si="8"/>
        <v>0</v>
      </c>
      <c r="M112" s="20">
        <f t="shared" si="9"/>
        <v>0</v>
      </c>
      <c r="N112" s="58">
        <f t="shared" si="10"/>
        <v>0</v>
      </c>
    </row>
    <row r="113" spans="2:14" ht="25.5" customHeight="1" x14ac:dyDescent="0.2">
      <c r="B113" s="57"/>
      <c r="C113" s="22" t="s">
        <v>72</v>
      </c>
      <c r="D113" s="21" t="s">
        <v>25</v>
      </c>
      <c r="E113" s="23">
        <v>4</v>
      </c>
      <c r="F113" s="604"/>
      <c r="G113" s="604"/>
      <c r="H113" s="604"/>
      <c r="I113" s="604"/>
      <c r="J113" s="20">
        <f t="shared" si="6"/>
        <v>0</v>
      </c>
      <c r="K113" s="20">
        <f t="shared" si="7"/>
        <v>0</v>
      </c>
      <c r="L113" s="20">
        <f t="shared" si="8"/>
        <v>0</v>
      </c>
      <c r="M113" s="20">
        <f t="shared" si="9"/>
        <v>0</v>
      </c>
      <c r="N113" s="58">
        <f t="shared" si="10"/>
        <v>0</v>
      </c>
    </row>
    <row r="114" spans="2:14" ht="12.75" customHeight="1" x14ac:dyDescent="0.2">
      <c r="B114" s="57"/>
      <c r="C114" s="22" t="s">
        <v>73</v>
      </c>
      <c r="D114" s="21" t="s">
        <v>25</v>
      </c>
      <c r="E114" s="23">
        <v>2</v>
      </c>
      <c r="F114" s="604"/>
      <c r="G114" s="604"/>
      <c r="H114" s="604"/>
      <c r="I114" s="604"/>
      <c r="J114" s="20">
        <f t="shared" si="6"/>
        <v>0</v>
      </c>
      <c r="K114" s="20">
        <f t="shared" si="7"/>
        <v>0</v>
      </c>
      <c r="L114" s="20">
        <f t="shared" si="8"/>
        <v>0</v>
      </c>
      <c r="M114" s="20">
        <f t="shared" si="9"/>
        <v>0</v>
      </c>
      <c r="N114" s="58">
        <f t="shared" si="10"/>
        <v>0</v>
      </c>
    </row>
    <row r="115" spans="2:14" ht="12.75" customHeight="1" x14ac:dyDescent="0.2">
      <c r="B115" s="57"/>
      <c r="C115" s="22" t="s">
        <v>74</v>
      </c>
      <c r="D115" s="21" t="s">
        <v>25</v>
      </c>
      <c r="E115" s="23">
        <v>1</v>
      </c>
      <c r="F115" s="604"/>
      <c r="G115" s="604"/>
      <c r="H115" s="604"/>
      <c r="I115" s="604"/>
      <c r="J115" s="20">
        <f t="shared" si="6"/>
        <v>0</v>
      </c>
      <c r="K115" s="20">
        <f t="shared" si="7"/>
        <v>0</v>
      </c>
      <c r="L115" s="20">
        <f t="shared" si="8"/>
        <v>0</v>
      </c>
      <c r="M115" s="20">
        <f t="shared" si="9"/>
        <v>0</v>
      </c>
      <c r="N115" s="58">
        <f t="shared" si="10"/>
        <v>0</v>
      </c>
    </row>
    <row r="116" spans="2:14" ht="25.5" customHeight="1" x14ac:dyDescent="0.2">
      <c r="B116" s="57"/>
      <c r="C116" s="22" t="s">
        <v>75</v>
      </c>
      <c r="D116" s="21" t="s">
        <v>25</v>
      </c>
      <c r="E116" s="23">
        <v>2</v>
      </c>
      <c r="F116" s="604"/>
      <c r="G116" s="604"/>
      <c r="H116" s="604"/>
      <c r="I116" s="604"/>
      <c r="J116" s="20">
        <f t="shared" si="6"/>
        <v>0</v>
      </c>
      <c r="K116" s="20">
        <f t="shared" si="7"/>
        <v>0</v>
      </c>
      <c r="L116" s="20">
        <f t="shared" si="8"/>
        <v>0</v>
      </c>
      <c r="M116" s="20">
        <f t="shared" si="9"/>
        <v>0</v>
      </c>
      <c r="N116" s="58">
        <f t="shared" si="10"/>
        <v>0</v>
      </c>
    </row>
    <row r="117" spans="2:14" ht="25.5" customHeight="1" x14ac:dyDescent="0.2">
      <c r="B117" s="57"/>
      <c r="C117" s="22" t="s">
        <v>47</v>
      </c>
      <c r="D117" s="21" t="s">
        <v>25</v>
      </c>
      <c r="E117" s="23">
        <v>2</v>
      </c>
      <c r="F117" s="604"/>
      <c r="G117" s="604"/>
      <c r="H117" s="604"/>
      <c r="I117" s="604"/>
      <c r="J117" s="20">
        <f t="shared" si="6"/>
        <v>0</v>
      </c>
      <c r="K117" s="20">
        <f t="shared" si="7"/>
        <v>0</v>
      </c>
      <c r="L117" s="20">
        <f t="shared" si="8"/>
        <v>0</v>
      </c>
      <c r="M117" s="20">
        <f t="shared" si="9"/>
        <v>0</v>
      </c>
      <c r="N117" s="58">
        <f t="shared" si="10"/>
        <v>0</v>
      </c>
    </row>
    <row r="118" spans="2:14" ht="25.5" customHeight="1" x14ac:dyDescent="0.2">
      <c r="B118" s="63"/>
      <c r="C118" s="27" t="s">
        <v>76</v>
      </c>
      <c r="D118" s="28"/>
      <c r="E118" s="29"/>
      <c r="F118" s="604"/>
      <c r="G118" s="604"/>
      <c r="H118" s="604"/>
      <c r="I118" s="604"/>
      <c r="J118" s="20"/>
      <c r="K118" s="20"/>
      <c r="L118" s="20"/>
      <c r="M118" s="20"/>
      <c r="N118" s="58"/>
    </row>
    <row r="119" spans="2:14" ht="12.75" customHeight="1" x14ac:dyDescent="0.2">
      <c r="B119" s="57"/>
      <c r="C119" s="22" t="s">
        <v>52</v>
      </c>
      <c r="D119" s="21" t="s">
        <v>25</v>
      </c>
      <c r="E119" s="23">
        <v>10</v>
      </c>
      <c r="F119" s="604"/>
      <c r="G119" s="604"/>
      <c r="H119" s="604"/>
      <c r="I119" s="604"/>
      <c r="J119" s="20">
        <f t="shared" si="6"/>
        <v>0</v>
      </c>
      <c r="K119" s="20">
        <f t="shared" si="7"/>
        <v>0</v>
      </c>
      <c r="L119" s="20">
        <f t="shared" si="8"/>
        <v>0</v>
      </c>
      <c r="M119" s="20">
        <f t="shared" si="9"/>
        <v>0</v>
      </c>
      <c r="N119" s="58">
        <f t="shared" si="10"/>
        <v>0</v>
      </c>
    </row>
    <row r="120" spans="2:14" ht="12.75" customHeight="1" x14ac:dyDescent="0.2">
      <c r="B120" s="61" t="s">
        <v>37</v>
      </c>
      <c r="C120" s="18" t="s">
        <v>56</v>
      </c>
      <c r="D120" s="17"/>
      <c r="E120" s="23"/>
      <c r="F120" s="604"/>
      <c r="G120" s="604"/>
      <c r="H120" s="604"/>
      <c r="I120" s="604"/>
      <c r="J120" s="20"/>
      <c r="K120" s="20"/>
      <c r="L120" s="20"/>
      <c r="M120" s="20"/>
      <c r="N120" s="58"/>
    </row>
    <row r="121" spans="2:14" ht="12.75" customHeight="1" x14ac:dyDescent="0.2">
      <c r="B121" s="61"/>
      <c r="C121" s="22" t="s">
        <v>77</v>
      </c>
      <c r="D121" s="21" t="s">
        <v>58</v>
      </c>
      <c r="E121" s="23">
        <v>240</v>
      </c>
      <c r="F121" s="604"/>
      <c r="G121" s="604"/>
      <c r="H121" s="604"/>
      <c r="I121" s="604"/>
      <c r="J121" s="20">
        <f t="shared" si="6"/>
        <v>0</v>
      </c>
      <c r="K121" s="20">
        <f t="shared" si="7"/>
        <v>0</v>
      </c>
      <c r="L121" s="20">
        <f t="shared" si="8"/>
        <v>0</v>
      </c>
      <c r="M121" s="20">
        <f t="shared" si="9"/>
        <v>0</v>
      </c>
      <c r="N121" s="58">
        <f t="shared" si="10"/>
        <v>0</v>
      </c>
    </row>
    <row r="122" spans="2:14" ht="25.5" customHeight="1" x14ac:dyDescent="0.2">
      <c r="B122" s="61"/>
      <c r="C122" s="22" t="s">
        <v>78</v>
      </c>
      <c r="D122" s="21" t="s">
        <v>58</v>
      </c>
      <c r="E122" s="23">
        <v>240</v>
      </c>
      <c r="F122" s="604"/>
      <c r="G122" s="604"/>
      <c r="H122" s="604"/>
      <c r="I122" s="604"/>
      <c r="J122" s="20">
        <f t="shared" si="6"/>
        <v>0</v>
      </c>
      <c r="K122" s="20">
        <f t="shared" si="7"/>
        <v>0</v>
      </c>
      <c r="L122" s="20">
        <f t="shared" si="8"/>
        <v>0</v>
      </c>
      <c r="M122" s="20">
        <f t="shared" si="9"/>
        <v>0</v>
      </c>
      <c r="N122" s="58">
        <f t="shared" si="10"/>
        <v>0</v>
      </c>
    </row>
    <row r="123" spans="2:14" ht="25.5" customHeight="1" x14ac:dyDescent="0.2">
      <c r="B123" s="61"/>
      <c r="C123" s="22" t="s">
        <v>196</v>
      </c>
      <c r="D123" s="21" t="s">
        <v>58</v>
      </c>
      <c r="E123" s="23">
        <v>240</v>
      </c>
      <c r="F123" s="604"/>
      <c r="G123" s="604"/>
      <c r="H123" s="604"/>
      <c r="I123" s="604"/>
      <c r="J123" s="20">
        <f t="shared" si="6"/>
        <v>0</v>
      </c>
      <c r="K123" s="20">
        <f t="shared" si="7"/>
        <v>0</v>
      </c>
      <c r="L123" s="20">
        <f t="shared" si="8"/>
        <v>0</v>
      </c>
      <c r="M123" s="20">
        <f t="shared" si="9"/>
        <v>0</v>
      </c>
      <c r="N123" s="58">
        <f t="shared" si="10"/>
        <v>0</v>
      </c>
    </row>
    <row r="124" spans="2:14" ht="25.5" customHeight="1" x14ac:dyDescent="0.2">
      <c r="B124" s="61"/>
      <c r="C124" s="22" t="s">
        <v>79</v>
      </c>
      <c r="D124" s="21" t="s">
        <v>58</v>
      </c>
      <c r="E124" s="23">
        <v>240</v>
      </c>
      <c r="F124" s="604"/>
      <c r="G124" s="604"/>
      <c r="H124" s="604"/>
      <c r="I124" s="604"/>
      <c r="J124" s="20">
        <f t="shared" si="6"/>
        <v>0</v>
      </c>
      <c r="K124" s="20">
        <f t="shared" si="7"/>
        <v>0</v>
      </c>
      <c r="L124" s="20">
        <f t="shared" si="8"/>
        <v>0</v>
      </c>
      <c r="M124" s="20">
        <f t="shared" si="9"/>
        <v>0</v>
      </c>
      <c r="N124" s="58">
        <f t="shared" si="10"/>
        <v>0</v>
      </c>
    </row>
    <row r="125" spans="2:14" ht="12.75" customHeight="1" x14ac:dyDescent="0.2">
      <c r="B125" s="61"/>
      <c r="C125" s="22" t="s">
        <v>66</v>
      </c>
      <c r="D125" s="21" t="s">
        <v>34</v>
      </c>
      <c r="E125" s="23">
        <v>64</v>
      </c>
      <c r="F125" s="604"/>
      <c r="G125" s="604"/>
      <c r="H125" s="604"/>
      <c r="I125" s="604"/>
      <c r="J125" s="20">
        <f t="shared" si="6"/>
        <v>0</v>
      </c>
      <c r="K125" s="20">
        <f t="shared" si="7"/>
        <v>0</v>
      </c>
      <c r="L125" s="20">
        <f t="shared" si="8"/>
        <v>0</v>
      </c>
      <c r="M125" s="20">
        <f t="shared" si="9"/>
        <v>0</v>
      </c>
      <c r="N125" s="58">
        <f t="shared" si="10"/>
        <v>0</v>
      </c>
    </row>
    <row r="126" spans="2:14" ht="26.25" customHeight="1" thickBot="1" x14ac:dyDescent="0.25">
      <c r="B126" s="64"/>
      <c r="C126" s="65" t="s">
        <v>67</v>
      </c>
      <c r="D126" s="66" t="s">
        <v>34</v>
      </c>
      <c r="E126" s="67">
        <v>65</v>
      </c>
      <c r="F126" s="605"/>
      <c r="G126" s="605"/>
      <c r="H126" s="605"/>
      <c r="I126" s="605"/>
      <c r="J126" s="68">
        <f t="shared" si="6"/>
        <v>0</v>
      </c>
      <c r="K126" s="68">
        <f t="shared" si="7"/>
        <v>0</v>
      </c>
      <c r="L126" s="68">
        <f t="shared" si="8"/>
        <v>0</v>
      </c>
      <c r="M126" s="68">
        <f t="shared" si="9"/>
        <v>0</v>
      </c>
      <c r="N126" s="69">
        <f t="shared" si="10"/>
        <v>0</v>
      </c>
    </row>
    <row r="127" spans="2:14" ht="12.75" customHeight="1" x14ac:dyDescent="0.2">
      <c r="B127" s="10"/>
      <c r="C127" s="14"/>
      <c r="D127" s="15"/>
      <c r="E127" s="16"/>
      <c r="J127" s="49">
        <f>SUM(J97:J126)</f>
        <v>0</v>
      </c>
      <c r="K127" s="49">
        <f t="shared" ref="K127:N127" si="11">SUM(K97:K126)</f>
        <v>0</v>
      </c>
      <c r="L127" s="49">
        <f t="shared" si="11"/>
        <v>0</v>
      </c>
      <c r="M127" s="49">
        <f t="shared" si="11"/>
        <v>0</v>
      </c>
      <c r="N127" s="49">
        <f t="shared" si="11"/>
        <v>0</v>
      </c>
    </row>
    <row r="128" spans="2:14" ht="12.75" customHeight="1" x14ac:dyDescent="0.2">
      <c r="B128" s="10"/>
      <c r="C128" s="36" t="s">
        <v>170</v>
      </c>
      <c r="D128" s="15"/>
      <c r="E128" s="16"/>
    </row>
    <row r="129" spans="2:14" ht="12.75" customHeight="1" x14ac:dyDescent="0.2">
      <c r="B129" s="10"/>
      <c r="C129" s="37" t="s">
        <v>171</v>
      </c>
      <c r="D129" s="16">
        <f>+J127</f>
        <v>0</v>
      </c>
      <c r="E129" s="16"/>
    </row>
    <row r="130" spans="2:14" ht="12.75" customHeight="1" x14ac:dyDescent="0.2">
      <c r="B130" s="10"/>
      <c r="C130" s="37" t="s">
        <v>172</v>
      </c>
      <c r="D130" s="16">
        <f>+K127</f>
        <v>0</v>
      </c>
      <c r="E130" s="16"/>
    </row>
    <row r="131" spans="2:14" ht="12.75" customHeight="1" x14ac:dyDescent="0.2">
      <c r="B131" s="10"/>
      <c r="C131" s="37" t="s">
        <v>173</v>
      </c>
      <c r="D131" s="16">
        <f>+L127</f>
        <v>0</v>
      </c>
      <c r="E131" s="16"/>
    </row>
    <row r="132" spans="2:14" ht="12.75" customHeight="1" x14ac:dyDescent="0.2">
      <c r="B132" s="10"/>
      <c r="C132" s="38" t="s">
        <v>174</v>
      </c>
      <c r="D132" s="50">
        <f>+M127</f>
        <v>0</v>
      </c>
      <c r="E132" s="16"/>
    </row>
    <row r="133" spans="2:14" ht="12.75" customHeight="1" x14ac:dyDescent="0.2">
      <c r="B133" s="10"/>
      <c r="C133" s="39" t="s">
        <v>175</v>
      </c>
      <c r="D133" s="11">
        <f>SUM(D129:D132)</f>
        <v>0</v>
      </c>
      <c r="E133" s="16"/>
    </row>
    <row r="134" spans="2:14" ht="12.75" customHeight="1" x14ac:dyDescent="0.2">
      <c r="B134" s="10"/>
      <c r="C134" s="40"/>
      <c r="D134" s="15"/>
      <c r="E134" s="16"/>
    </row>
    <row r="135" spans="2:14" ht="12.75" customHeight="1" x14ac:dyDescent="0.2">
      <c r="B135" s="10"/>
      <c r="C135" s="41"/>
      <c r="D135" s="15"/>
      <c r="E135" s="16"/>
    </row>
    <row r="136" spans="2:14" ht="12.75" customHeight="1" x14ac:dyDescent="0.2">
      <c r="B136" s="10"/>
      <c r="C136" s="41" t="s">
        <v>176</v>
      </c>
      <c r="D136" s="15"/>
      <c r="E136" s="16"/>
    </row>
    <row r="137" spans="2:14" ht="12.75" customHeight="1" x14ac:dyDescent="0.2">
      <c r="B137" s="10"/>
      <c r="C137" s="41" t="s">
        <v>177</v>
      </c>
      <c r="D137" s="46">
        <v>2.2499999999999999E-2</v>
      </c>
      <c r="E137" s="16">
        <f>+D130*D137</f>
        <v>0</v>
      </c>
    </row>
    <row r="138" spans="2:14" ht="12.75" customHeight="1" x14ac:dyDescent="0.2">
      <c r="B138" s="10"/>
      <c r="C138" s="41"/>
      <c r="D138" s="15"/>
      <c r="E138" s="16"/>
    </row>
    <row r="139" spans="2:14" ht="12.75" customHeight="1" x14ac:dyDescent="0.2">
      <c r="B139" s="660"/>
      <c r="C139" s="36" t="s">
        <v>178</v>
      </c>
      <c r="D139" s="669"/>
      <c r="E139" s="670"/>
      <c r="F139" s="662"/>
      <c r="G139" s="662"/>
      <c r="H139" s="662"/>
      <c r="I139" s="662"/>
      <c r="J139" s="662"/>
      <c r="K139" s="662"/>
      <c r="L139" s="662"/>
      <c r="M139" s="662"/>
      <c r="N139" s="662"/>
    </row>
    <row r="140" spans="2:14" ht="12.75" customHeight="1" x14ac:dyDescent="0.2">
      <c r="B140" s="660"/>
      <c r="C140" s="37" t="s">
        <v>171</v>
      </c>
      <c r="D140" s="670">
        <f>+D129</f>
        <v>0</v>
      </c>
      <c r="E140" s="670"/>
      <c r="F140" s="662"/>
      <c r="G140" s="662"/>
      <c r="H140" s="662"/>
      <c r="I140" s="662"/>
      <c r="J140" s="662"/>
      <c r="K140" s="662"/>
      <c r="L140" s="662"/>
      <c r="M140" s="662"/>
      <c r="N140" s="662"/>
    </row>
    <row r="141" spans="2:14" ht="12.75" customHeight="1" x14ac:dyDescent="0.2">
      <c r="B141" s="660"/>
      <c r="C141" s="37" t="s">
        <v>172</v>
      </c>
      <c r="D141" s="670">
        <f>+D130+E137</f>
        <v>0</v>
      </c>
      <c r="E141" s="670"/>
      <c r="F141" s="662"/>
      <c r="G141" s="662"/>
      <c r="H141" s="662"/>
      <c r="I141" s="662"/>
      <c r="J141" s="662"/>
      <c r="K141" s="662"/>
      <c r="L141" s="662"/>
      <c r="M141" s="662"/>
      <c r="N141" s="662"/>
    </row>
    <row r="142" spans="2:14" ht="12.75" customHeight="1" x14ac:dyDescent="0.2">
      <c r="B142" s="660"/>
      <c r="C142" s="37" t="s">
        <v>173</v>
      </c>
      <c r="D142" s="670">
        <f>+D131</f>
        <v>0</v>
      </c>
      <c r="E142" s="670"/>
      <c r="F142" s="662"/>
      <c r="G142" s="662"/>
      <c r="H142" s="662"/>
      <c r="I142" s="662"/>
      <c r="J142" s="662"/>
      <c r="K142" s="662"/>
      <c r="L142" s="662"/>
      <c r="M142" s="662"/>
      <c r="N142" s="662"/>
    </row>
    <row r="143" spans="2:14" ht="12.75" customHeight="1" x14ac:dyDescent="0.2">
      <c r="B143" s="660"/>
      <c r="C143" s="42" t="s">
        <v>174</v>
      </c>
      <c r="D143" s="672">
        <f>+D132</f>
        <v>0</v>
      </c>
      <c r="E143" s="670"/>
      <c r="F143" s="662"/>
      <c r="G143" s="662"/>
      <c r="H143" s="662"/>
      <c r="I143" s="662"/>
      <c r="J143" s="662"/>
      <c r="K143" s="662"/>
      <c r="L143" s="662"/>
      <c r="M143" s="662"/>
      <c r="N143" s="662"/>
    </row>
    <row r="144" spans="2:14" ht="12.75" customHeight="1" x14ac:dyDescent="0.2">
      <c r="B144" s="660"/>
      <c r="C144" s="39" t="s">
        <v>175</v>
      </c>
      <c r="D144" s="661">
        <f>SUM(D140:D143)</f>
        <v>0</v>
      </c>
      <c r="E144" s="670"/>
      <c r="F144" s="662"/>
      <c r="G144" s="662"/>
      <c r="H144" s="662"/>
      <c r="I144" s="662"/>
      <c r="J144" s="662"/>
      <c r="K144" s="662"/>
      <c r="L144" s="662"/>
      <c r="M144" s="662"/>
      <c r="N144" s="662"/>
    </row>
    <row r="145" spans="2:14" ht="12.75" customHeight="1" x14ac:dyDescent="0.2">
      <c r="B145" s="660"/>
      <c r="C145" s="43"/>
      <c r="D145" s="669"/>
      <c r="E145" s="670"/>
      <c r="F145" s="662"/>
      <c r="G145" s="662"/>
      <c r="H145" s="662"/>
      <c r="I145" s="662"/>
      <c r="J145" s="662"/>
      <c r="K145" s="662"/>
      <c r="L145" s="662"/>
      <c r="M145" s="662"/>
      <c r="N145" s="662"/>
    </row>
    <row r="146" spans="2:14" ht="12.75" customHeight="1" x14ac:dyDescent="0.2">
      <c r="B146" s="660"/>
      <c r="C146" s="44" t="s">
        <v>179</v>
      </c>
      <c r="D146" s="670">
        <f>+i</f>
        <v>0</v>
      </c>
      <c r="E146" s="670">
        <f>+D144*D146</f>
        <v>0</v>
      </c>
      <c r="F146" s="662"/>
      <c r="G146" s="662"/>
      <c r="H146" s="662"/>
      <c r="I146" s="662"/>
      <c r="J146" s="662"/>
      <c r="K146" s="662"/>
      <c r="L146" s="662"/>
      <c r="M146" s="662"/>
      <c r="N146" s="662"/>
    </row>
    <row r="147" spans="2:14" ht="12.75" customHeight="1" x14ac:dyDescent="0.2">
      <c r="B147" s="660"/>
      <c r="C147" s="44" t="s">
        <v>180</v>
      </c>
      <c r="D147" s="670">
        <f>+p</f>
        <v>0</v>
      </c>
      <c r="E147" s="670">
        <f>(D144+E146)*D147</f>
        <v>0</v>
      </c>
      <c r="F147" s="662"/>
      <c r="G147" s="662"/>
      <c r="H147" s="662"/>
      <c r="I147" s="662"/>
      <c r="J147" s="662"/>
      <c r="K147" s="662"/>
      <c r="L147" s="662"/>
      <c r="M147" s="662"/>
      <c r="N147" s="662"/>
    </row>
    <row r="148" spans="2:14" ht="12.75" customHeight="1" x14ac:dyDescent="0.2">
      <c r="B148" s="660"/>
      <c r="C148" s="45" t="s">
        <v>181</v>
      </c>
      <c r="D148" s="669"/>
      <c r="E148" s="661">
        <f>+D144+E146+E147</f>
        <v>0</v>
      </c>
      <c r="F148" s="662"/>
      <c r="G148" s="662"/>
      <c r="H148" s="662"/>
      <c r="I148" s="662"/>
      <c r="J148" s="662"/>
      <c r="K148" s="662"/>
      <c r="L148" s="662"/>
      <c r="M148" s="662"/>
      <c r="N148" s="662"/>
    </row>
    <row r="149" spans="2:14" ht="12.75" customHeight="1" x14ac:dyDescent="0.2">
      <c r="B149" s="660"/>
      <c r="C149" s="668"/>
      <c r="D149" s="669"/>
      <c r="E149" s="670"/>
      <c r="F149" s="662"/>
      <c r="G149" s="662"/>
      <c r="H149" s="662"/>
      <c r="I149" s="662"/>
      <c r="J149" s="662"/>
      <c r="K149" s="662"/>
      <c r="L149" s="662"/>
      <c r="M149" s="662"/>
      <c r="N149" s="662"/>
    </row>
    <row r="150" spans="2:14" ht="12.75" customHeight="1" x14ac:dyDescent="0.2">
      <c r="B150" s="660"/>
      <c r="C150" s="668"/>
      <c r="D150" s="671" t="s">
        <v>182</v>
      </c>
      <c r="E150" s="670"/>
      <c r="F150" s="662"/>
      <c r="G150" s="662"/>
      <c r="H150" s="662"/>
      <c r="I150" s="662"/>
      <c r="J150" s="662"/>
      <c r="K150" s="662"/>
      <c r="L150" s="662"/>
      <c r="M150" s="662"/>
      <c r="N150" s="662"/>
    </row>
    <row r="151" spans="2:14" ht="12.75" customHeight="1" x14ac:dyDescent="0.2">
      <c r="B151" s="660"/>
      <c r="C151" s="668"/>
      <c r="D151" s="669"/>
      <c r="E151" s="670"/>
      <c r="F151" s="662"/>
      <c r="G151" s="662"/>
      <c r="H151" s="662"/>
      <c r="I151" s="662"/>
      <c r="J151" s="662"/>
      <c r="K151" s="662"/>
      <c r="L151" s="662"/>
      <c r="M151" s="662"/>
      <c r="N151" s="662"/>
    </row>
    <row r="152" spans="2:14" ht="51" x14ac:dyDescent="0.2">
      <c r="B152" s="658" t="s">
        <v>164</v>
      </c>
      <c r="C152" s="659" t="str">
        <f>+C1</f>
        <v>Ambro- Conexiuni echipamente pentru Proiectul : "Cresterea eficienței energetice operaționale la SC AMBRO SA Suceava prin implementarea unei instalații de cogenerare de înalta eficiență”
Locatia: Suceava, Calera Unirii, Nr.24, Jud. Suceava</v>
      </c>
      <c r="D152" s="660"/>
      <c r="E152" s="661"/>
      <c r="F152" s="662"/>
      <c r="G152" s="662"/>
      <c r="H152" s="662"/>
      <c r="I152" s="662"/>
      <c r="J152" s="662"/>
      <c r="K152" s="662"/>
      <c r="L152" s="662"/>
      <c r="M152" s="662"/>
      <c r="N152" s="663" t="s">
        <v>545</v>
      </c>
    </row>
    <row r="153" spans="2:14" ht="12.75" customHeight="1" x14ac:dyDescent="0.2">
      <c r="B153" s="658" t="s">
        <v>165</v>
      </c>
      <c r="C153" s="659" t="s">
        <v>1</v>
      </c>
      <c r="D153" s="660"/>
      <c r="E153" s="661"/>
      <c r="F153" s="662"/>
      <c r="G153" s="662"/>
      <c r="H153" s="662"/>
      <c r="I153" s="662"/>
      <c r="J153" s="662"/>
      <c r="K153" s="662"/>
      <c r="L153" s="662"/>
      <c r="M153" s="662"/>
      <c r="N153" s="662"/>
    </row>
    <row r="154" spans="2:14" ht="12.75" customHeight="1" x14ac:dyDescent="0.2">
      <c r="B154" s="658" t="s">
        <v>166</v>
      </c>
      <c r="C154" s="659" t="s">
        <v>80</v>
      </c>
      <c r="D154" s="660"/>
      <c r="E154" s="661"/>
      <c r="F154" s="662"/>
      <c r="G154" s="662"/>
      <c r="H154" s="662"/>
      <c r="I154" s="662"/>
      <c r="J154" s="662"/>
      <c r="K154" s="662"/>
      <c r="L154" s="662"/>
      <c r="M154" s="662"/>
      <c r="N154" s="662"/>
    </row>
    <row r="155" spans="2:14" ht="12.75" customHeight="1" x14ac:dyDescent="0.2">
      <c r="B155" s="658"/>
      <c r="C155" s="659"/>
      <c r="D155" s="660"/>
      <c r="E155" s="661"/>
      <c r="F155" s="662"/>
      <c r="G155" s="662"/>
      <c r="H155" s="662"/>
      <c r="I155" s="662"/>
      <c r="J155" s="662"/>
      <c r="K155" s="662"/>
      <c r="L155" s="662"/>
      <c r="M155" s="662"/>
      <c r="N155" s="662"/>
    </row>
    <row r="156" spans="2:14" ht="12.75" customHeight="1" x14ac:dyDescent="0.2">
      <c r="B156" s="660"/>
      <c r="C156" s="659"/>
      <c r="D156" s="660"/>
      <c r="E156" s="661"/>
      <c r="F156" s="662"/>
      <c r="G156" s="662"/>
      <c r="H156" s="662"/>
      <c r="I156" s="662"/>
      <c r="J156" s="662"/>
      <c r="K156" s="662"/>
      <c r="L156" s="662"/>
      <c r="M156" s="662"/>
      <c r="N156" s="662"/>
    </row>
    <row r="157" spans="2:14" ht="15" customHeight="1" x14ac:dyDescent="0.2">
      <c r="B157" s="664" t="s">
        <v>546</v>
      </c>
      <c r="C157" s="664"/>
      <c r="D157" s="664"/>
      <c r="E157" s="664"/>
      <c r="F157" s="664"/>
      <c r="G157" s="664"/>
      <c r="H157" s="664"/>
      <c r="I157" s="664"/>
      <c r="J157" s="664"/>
      <c r="K157" s="664"/>
      <c r="L157" s="664"/>
      <c r="M157" s="664"/>
      <c r="N157" s="664"/>
    </row>
    <row r="158" spans="2:14" ht="12.75" customHeight="1" x14ac:dyDescent="0.2">
      <c r="B158" s="10"/>
      <c r="C158" s="14"/>
      <c r="D158" s="15"/>
      <c r="E158" s="16"/>
    </row>
    <row r="159" spans="2:14" ht="12.75" customHeight="1" thickBot="1" x14ac:dyDescent="0.25">
      <c r="B159" s="10"/>
      <c r="C159" s="14"/>
      <c r="D159" s="15"/>
      <c r="E159" s="16"/>
    </row>
    <row r="160" spans="2:14" ht="26.25" customHeight="1" thickBot="1" x14ac:dyDescent="0.25">
      <c r="B160" s="30" t="s">
        <v>9</v>
      </c>
      <c r="C160" s="33" t="s">
        <v>10</v>
      </c>
      <c r="D160" s="31" t="s">
        <v>11</v>
      </c>
      <c r="E160" s="32" t="s">
        <v>12</v>
      </c>
      <c r="F160" s="2" t="s">
        <v>155</v>
      </c>
      <c r="G160" s="2" t="s">
        <v>156</v>
      </c>
      <c r="H160" s="2" t="s">
        <v>157</v>
      </c>
      <c r="I160" s="2" t="s">
        <v>158</v>
      </c>
      <c r="J160" s="2" t="s">
        <v>159</v>
      </c>
      <c r="K160" s="2" t="s">
        <v>160</v>
      </c>
      <c r="L160" s="2" t="s">
        <v>161</v>
      </c>
      <c r="M160" s="2" t="s">
        <v>162</v>
      </c>
      <c r="N160" s="3" t="s">
        <v>163</v>
      </c>
    </row>
    <row r="161" spans="2:14" ht="25.5" customHeight="1" x14ac:dyDescent="0.2">
      <c r="B161" s="51" t="s">
        <v>13</v>
      </c>
      <c r="C161" s="369" t="s">
        <v>820</v>
      </c>
      <c r="D161" s="370"/>
      <c r="E161" s="371"/>
      <c r="F161" s="606"/>
      <c r="G161" s="603"/>
      <c r="H161" s="603"/>
      <c r="I161" s="603"/>
      <c r="J161" s="55"/>
      <c r="K161" s="55"/>
      <c r="L161" s="55"/>
      <c r="M161" s="55"/>
      <c r="N161" s="56"/>
    </row>
    <row r="162" spans="2:14" ht="12.75" customHeight="1" x14ac:dyDescent="0.2">
      <c r="B162" s="57"/>
      <c r="C162" s="365" t="s">
        <v>81</v>
      </c>
      <c r="D162" s="366" t="s">
        <v>34</v>
      </c>
      <c r="E162" s="367">
        <v>110</v>
      </c>
      <c r="F162" s="607"/>
      <c r="G162" s="604"/>
      <c r="H162" s="604"/>
      <c r="I162" s="604"/>
      <c r="J162" s="20">
        <f t="shared" ref="J162" si="12">E162*F162</f>
        <v>0</v>
      </c>
      <c r="K162" s="20">
        <f t="shared" ref="K162" si="13">E162*G162</f>
        <v>0</v>
      </c>
      <c r="L162" s="20">
        <f t="shared" ref="L162" si="14">E162*H162</f>
        <v>0</v>
      </c>
      <c r="M162" s="20">
        <f t="shared" ref="M162" si="15">E162*I162</f>
        <v>0</v>
      </c>
      <c r="N162" s="58">
        <f t="shared" ref="N162" si="16">SUM(J162:M162)</f>
        <v>0</v>
      </c>
    </row>
    <row r="163" spans="2:14" ht="12.75" customHeight="1" x14ac:dyDescent="0.2">
      <c r="B163" s="57"/>
      <c r="C163" s="365" t="s">
        <v>82</v>
      </c>
      <c r="D163" s="366" t="s">
        <v>34</v>
      </c>
      <c r="E163" s="367">
        <v>56</v>
      </c>
      <c r="F163" s="607"/>
      <c r="G163" s="604"/>
      <c r="H163" s="604"/>
      <c r="I163" s="604"/>
      <c r="J163" s="20">
        <f t="shared" ref="J163:J182" si="17">E163*F163</f>
        <v>0</v>
      </c>
      <c r="K163" s="20">
        <f t="shared" ref="K163:K182" si="18">E163*G163</f>
        <v>0</v>
      </c>
      <c r="L163" s="20">
        <f t="shared" ref="L163:L182" si="19">E163*H163</f>
        <v>0</v>
      </c>
      <c r="M163" s="20">
        <f t="shared" ref="M163:M182" si="20">E163*I163</f>
        <v>0</v>
      </c>
      <c r="N163" s="58">
        <f t="shared" ref="N163:N182" si="21">SUM(J163:M163)</f>
        <v>0</v>
      </c>
    </row>
    <row r="164" spans="2:14" ht="25.5" customHeight="1" x14ac:dyDescent="0.2">
      <c r="B164" s="59" t="s">
        <v>23</v>
      </c>
      <c r="C164" s="372" t="s">
        <v>821</v>
      </c>
      <c r="D164" s="373"/>
      <c r="E164" s="374"/>
      <c r="F164" s="607"/>
      <c r="G164" s="604"/>
      <c r="H164" s="604"/>
      <c r="I164" s="604"/>
      <c r="J164" s="20"/>
      <c r="K164" s="20"/>
      <c r="L164" s="20"/>
      <c r="M164" s="20"/>
      <c r="N164" s="58"/>
    </row>
    <row r="165" spans="2:14" ht="12.75" customHeight="1" x14ac:dyDescent="0.2">
      <c r="B165" s="60"/>
      <c r="C165" s="365" t="s">
        <v>83</v>
      </c>
      <c r="D165" s="366" t="s">
        <v>34</v>
      </c>
      <c r="E165" s="367">
        <v>24</v>
      </c>
      <c r="F165" s="607"/>
      <c r="G165" s="604"/>
      <c r="H165" s="604"/>
      <c r="I165" s="604"/>
      <c r="J165" s="20">
        <f t="shared" si="17"/>
        <v>0</v>
      </c>
      <c r="K165" s="20">
        <f t="shared" si="18"/>
        <v>0</v>
      </c>
      <c r="L165" s="20">
        <f t="shared" si="19"/>
        <v>0</v>
      </c>
      <c r="M165" s="20">
        <f t="shared" si="20"/>
        <v>0</v>
      </c>
      <c r="N165" s="58">
        <f t="shared" si="21"/>
        <v>0</v>
      </c>
    </row>
    <row r="166" spans="2:14" ht="38.25" customHeight="1" x14ac:dyDescent="0.2">
      <c r="B166" s="61" t="s">
        <v>27</v>
      </c>
      <c r="C166" s="372" t="s">
        <v>311</v>
      </c>
      <c r="D166" s="375"/>
      <c r="E166" s="376"/>
      <c r="F166" s="607"/>
      <c r="G166" s="604"/>
      <c r="H166" s="604"/>
      <c r="I166" s="604"/>
      <c r="J166" s="20"/>
      <c r="K166" s="20"/>
      <c r="L166" s="20"/>
      <c r="M166" s="20"/>
      <c r="N166" s="58"/>
    </row>
    <row r="167" spans="2:14" ht="12.75" customHeight="1" x14ac:dyDescent="0.2">
      <c r="B167" s="57"/>
      <c r="C167" s="22" t="s">
        <v>116</v>
      </c>
      <c r="D167" s="21" t="s">
        <v>14</v>
      </c>
      <c r="E167" s="23">
        <v>32</v>
      </c>
      <c r="F167" s="604"/>
      <c r="G167" s="604"/>
      <c r="H167" s="604"/>
      <c r="I167" s="604"/>
      <c r="J167" s="20">
        <f t="shared" si="17"/>
        <v>0</v>
      </c>
      <c r="K167" s="20">
        <f t="shared" si="18"/>
        <v>0</v>
      </c>
      <c r="L167" s="20">
        <f t="shared" si="19"/>
        <v>0</v>
      </c>
      <c r="M167" s="20">
        <f t="shared" si="20"/>
        <v>0</v>
      </c>
      <c r="N167" s="58">
        <f t="shared" si="21"/>
        <v>0</v>
      </c>
    </row>
    <row r="168" spans="2:14" ht="12.75" customHeight="1" x14ac:dyDescent="0.2">
      <c r="B168" s="57"/>
      <c r="C168" s="22" t="s">
        <v>84</v>
      </c>
      <c r="D168" s="21" t="s">
        <v>14</v>
      </c>
      <c r="E168" s="23">
        <v>12</v>
      </c>
      <c r="F168" s="604"/>
      <c r="G168" s="604"/>
      <c r="H168" s="604"/>
      <c r="I168" s="604"/>
      <c r="J168" s="20">
        <f t="shared" si="17"/>
        <v>0</v>
      </c>
      <c r="K168" s="20">
        <f t="shared" si="18"/>
        <v>0</v>
      </c>
      <c r="L168" s="20">
        <f t="shared" si="19"/>
        <v>0</v>
      </c>
      <c r="M168" s="20">
        <f t="shared" si="20"/>
        <v>0</v>
      </c>
      <c r="N168" s="58">
        <f t="shared" si="21"/>
        <v>0</v>
      </c>
    </row>
    <row r="169" spans="2:14" ht="12.75" customHeight="1" x14ac:dyDescent="0.2">
      <c r="B169" s="61" t="s">
        <v>28</v>
      </c>
      <c r="C169" s="18" t="s">
        <v>38</v>
      </c>
      <c r="D169" s="21" t="s">
        <v>39</v>
      </c>
      <c r="E169" s="19">
        <v>550</v>
      </c>
      <c r="F169" s="604"/>
      <c r="G169" s="604"/>
      <c r="H169" s="604"/>
      <c r="I169" s="604"/>
      <c r="J169" s="20">
        <f t="shared" si="17"/>
        <v>0</v>
      </c>
      <c r="K169" s="20">
        <f t="shared" si="18"/>
        <v>0</v>
      </c>
      <c r="L169" s="20">
        <f t="shared" si="19"/>
        <v>0</v>
      </c>
      <c r="M169" s="20">
        <f t="shared" si="20"/>
        <v>0</v>
      </c>
      <c r="N169" s="58">
        <f t="shared" si="21"/>
        <v>0</v>
      </c>
    </row>
    <row r="170" spans="2:14" ht="12.75" customHeight="1" x14ac:dyDescent="0.2">
      <c r="B170" s="61" t="s">
        <v>30</v>
      </c>
      <c r="C170" s="18" t="s">
        <v>41</v>
      </c>
      <c r="D170" s="17"/>
      <c r="E170" s="19"/>
      <c r="F170" s="604"/>
      <c r="G170" s="604"/>
      <c r="H170" s="604"/>
      <c r="I170" s="604"/>
      <c r="J170" s="20"/>
      <c r="K170" s="20"/>
      <c r="L170" s="20"/>
      <c r="M170" s="20"/>
      <c r="N170" s="58"/>
    </row>
    <row r="171" spans="2:14" ht="25.5" customHeight="1" x14ac:dyDescent="0.2">
      <c r="B171" s="57"/>
      <c r="C171" s="365" t="s">
        <v>85</v>
      </c>
      <c r="D171" s="366" t="s">
        <v>25</v>
      </c>
      <c r="E171" s="367">
        <v>2</v>
      </c>
      <c r="F171" s="607"/>
      <c r="G171" s="607"/>
      <c r="H171" s="607"/>
      <c r="I171" s="604"/>
      <c r="J171" s="20">
        <f t="shared" si="17"/>
        <v>0</v>
      </c>
      <c r="K171" s="20">
        <f t="shared" si="18"/>
        <v>0</v>
      </c>
      <c r="L171" s="20">
        <f t="shared" si="19"/>
        <v>0</v>
      </c>
      <c r="M171" s="20">
        <f t="shared" si="20"/>
        <v>0</v>
      </c>
      <c r="N171" s="58">
        <f t="shared" si="21"/>
        <v>0</v>
      </c>
    </row>
    <row r="172" spans="2:14" ht="12.75" customHeight="1" x14ac:dyDescent="0.2">
      <c r="B172" s="57"/>
      <c r="C172" s="365" t="s">
        <v>86</v>
      </c>
      <c r="D172" s="366" t="s">
        <v>25</v>
      </c>
      <c r="E172" s="367">
        <v>1</v>
      </c>
      <c r="F172" s="607"/>
      <c r="G172" s="607"/>
      <c r="H172" s="607"/>
      <c r="I172" s="604"/>
      <c r="J172" s="20">
        <f t="shared" si="17"/>
        <v>0</v>
      </c>
      <c r="K172" s="20">
        <f t="shared" si="18"/>
        <v>0</v>
      </c>
      <c r="L172" s="20">
        <f t="shared" si="19"/>
        <v>0</v>
      </c>
      <c r="M172" s="20">
        <f t="shared" si="20"/>
        <v>0</v>
      </c>
      <c r="N172" s="58">
        <f t="shared" si="21"/>
        <v>0</v>
      </c>
    </row>
    <row r="173" spans="2:14" ht="12.75" customHeight="1" x14ac:dyDescent="0.2">
      <c r="B173" s="57"/>
      <c r="C173" s="365" t="s">
        <v>87</v>
      </c>
      <c r="D173" s="366" t="s">
        <v>25</v>
      </c>
      <c r="E173" s="367">
        <v>1</v>
      </c>
      <c r="F173" s="607"/>
      <c r="G173" s="607"/>
      <c r="H173" s="607"/>
      <c r="I173" s="604"/>
      <c r="J173" s="20">
        <f t="shared" si="17"/>
        <v>0</v>
      </c>
      <c r="K173" s="20">
        <f t="shared" si="18"/>
        <v>0</v>
      </c>
      <c r="L173" s="20">
        <f t="shared" si="19"/>
        <v>0</v>
      </c>
      <c r="M173" s="20">
        <f t="shared" si="20"/>
        <v>0</v>
      </c>
      <c r="N173" s="58">
        <f t="shared" si="21"/>
        <v>0</v>
      </c>
    </row>
    <row r="174" spans="2:14" ht="12.75" customHeight="1" x14ac:dyDescent="0.2">
      <c r="B174" s="57"/>
      <c r="C174" s="365" t="s">
        <v>88</v>
      </c>
      <c r="D174" s="366" t="s">
        <v>25</v>
      </c>
      <c r="E174" s="367">
        <v>1</v>
      </c>
      <c r="F174" s="607"/>
      <c r="G174" s="607"/>
      <c r="H174" s="607"/>
      <c r="I174" s="604"/>
      <c r="J174" s="20">
        <f t="shared" si="17"/>
        <v>0</v>
      </c>
      <c r="K174" s="20">
        <f t="shared" si="18"/>
        <v>0</v>
      </c>
      <c r="L174" s="20">
        <f t="shared" si="19"/>
        <v>0</v>
      </c>
      <c r="M174" s="20">
        <f t="shared" si="20"/>
        <v>0</v>
      </c>
      <c r="N174" s="58">
        <f t="shared" si="21"/>
        <v>0</v>
      </c>
    </row>
    <row r="175" spans="2:14" ht="12.75" customHeight="1" x14ac:dyDescent="0.2">
      <c r="B175" s="57"/>
      <c r="C175" s="365" t="s">
        <v>89</v>
      </c>
      <c r="D175" s="366" t="s">
        <v>25</v>
      </c>
      <c r="E175" s="367">
        <v>1</v>
      </c>
      <c r="F175" s="607"/>
      <c r="G175" s="607"/>
      <c r="H175" s="607"/>
      <c r="I175" s="604"/>
      <c r="J175" s="20">
        <f t="shared" si="17"/>
        <v>0</v>
      </c>
      <c r="K175" s="20">
        <f t="shared" si="18"/>
        <v>0</v>
      </c>
      <c r="L175" s="20">
        <f t="shared" si="19"/>
        <v>0</v>
      </c>
      <c r="M175" s="20">
        <f t="shared" si="20"/>
        <v>0</v>
      </c>
      <c r="N175" s="58">
        <f t="shared" si="21"/>
        <v>0</v>
      </c>
    </row>
    <row r="176" spans="2:14" ht="12.75" customHeight="1" x14ac:dyDescent="0.2">
      <c r="B176" s="57"/>
      <c r="C176" s="365" t="s">
        <v>90</v>
      </c>
      <c r="D176" s="366" t="s">
        <v>25</v>
      </c>
      <c r="E176" s="367">
        <v>1</v>
      </c>
      <c r="F176" s="607"/>
      <c r="G176" s="607"/>
      <c r="H176" s="607"/>
      <c r="I176" s="604"/>
      <c r="J176" s="20">
        <f t="shared" si="17"/>
        <v>0</v>
      </c>
      <c r="K176" s="20">
        <f t="shared" si="18"/>
        <v>0</v>
      </c>
      <c r="L176" s="20">
        <f t="shared" si="19"/>
        <v>0</v>
      </c>
      <c r="M176" s="20">
        <f t="shared" si="20"/>
        <v>0</v>
      </c>
      <c r="N176" s="58">
        <f t="shared" si="21"/>
        <v>0</v>
      </c>
    </row>
    <row r="177" spans="2:14" ht="12.75" customHeight="1" x14ac:dyDescent="0.2">
      <c r="B177" s="57"/>
      <c r="C177" s="365" t="s">
        <v>91</v>
      </c>
      <c r="D177" s="366" t="s">
        <v>25</v>
      </c>
      <c r="E177" s="367">
        <v>2</v>
      </c>
      <c r="F177" s="607"/>
      <c r="G177" s="607"/>
      <c r="H177" s="607"/>
      <c r="I177" s="604"/>
      <c r="J177" s="20">
        <f t="shared" si="17"/>
        <v>0</v>
      </c>
      <c r="K177" s="20">
        <f t="shared" si="18"/>
        <v>0</v>
      </c>
      <c r="L177" s="20">
        <f t="shared" si="19"/>
        <v>0</v>
      </c>
      <c r="M177" s="20">
        <f t="shared" si="20"/>
        <v>0</v>
      </c>
      <c r="N177" s="58">
        <f t="shared" si="21"/>
        <v>0</v>
      </c>
    </row>
    <row r="178" spans="2:14" ht="12.75" customHeight="1" x14ac:dyDescent="0.2">
      <c r="B178" s="61" t="s">
        <v>32</v>
      </c>
      <c r="C178" s="18" t="s">
        <v>56</v>
      </c>
      <c r="D178" s="17"/>
      <c r="E178" s="23"/>
      <c r="F178" s="604"/>
      <c r="G178" s="604"/>
      <c r="H178" s="604"/>
      <c r="I178" s="604"/>
      <c r="J178" s="20"/>
      <c r="K178" s="20"/>
      <c r="L178" s="20"/>
      <c r="M178" s="20"/>
      <c r="N178" s="58"/>
    </row>
    <row r="179" spans="2:14" ht="12.75" customHeight="1" x14ac:dyDescent="0.2">
      <c r="B179" s="61"/>
      <c r="C179" s="22" t="s">
        <v>92</v>
      </c>
      <c r="D179" s="21" t="s">
        <v>58</v>
      </c>
      <c r="E179" s="23">
        <v>44</v>
      </c>
      <c r="F179" s="604"/>
      <c r="G179" s="604"/>
      <c r="H179" s="604"/>
      <c r="I179" s="604"/>
      <c r="J179" s="20">
        <f t="shared" si="17"/>
        <v>0</v>
      </c>
      <c r="K179" s="20">
        <f t="shared" si="18"/>
        <v>0</v>
      </c>
      <c r="L179" s="20">
        <f t="shared" si="19"/>
        <v>0</v>
      </c>
      <c r="M179" s="20">
        <f t="shared" si="20"/>
        <v>0</v>
      </c>
      <c r="N179" s="58">
        <f t="shared" si="21"/>
        <v>0</v>
      </c>
    </row>
    <row r="180" spans="2:14" ht="12.75" customHeight="1" x14ac:dyDescent="0.2">
      <c r="B180" s="61"/>
      <c r="C180" s="22" t="s">
        <v>93</v>
      </c>
      <c r="D180" s="21" t="s">
        <v>58</v>
      </c>
      <c r="E180" s="23">
        <v>44</v>
      </c>
      <c r="F180" s="604"/>
      <c r="G180" s="604"/>
      <c r="H180" s="604"/>
      <c r="I180" s="604"/>
      <c r="J180" s="20">
        <f t="shared" si="17"/>
        <v>0</v>
      </c>
      <c r="K180" s="20">
        <f t="shared" si="18"/>
        <v>0</v>
      </c>
      <c r="L180" s="20">
        <f t="shared" si="19"/>
        <v>0</v>
      </c>
      <c r="M180" s="20">
        <f t="shared" si="20"/>
        <v>0</v>
      </c>
      <c r="N180" s="58">
        <f t="shared" si="21"/>
        <v>0</v>
      </c>
    </row>
    <row r="181" spans="2:14" ht="12.75" customHeight="1" x14ac:dyDescent="0.2">
      <c r="B181" s="61"/>
      <c r="C181" s="22" t="s">
        <v>66</v>
      </c>
      <c r="D181" s="21" t="s">
        <v>34</v>
      </c>
      <c r="E181" s="23">
        <v>64</v>
      </c>
      <c r="F181" s="604"/>
      <c r="G181" s="604"/>
      <c r="H181" s="604"/>
      <c r="I181" s="604"/>
      <c r="J181" s="20">
        <f t="shared" si="17"/>
        <v>0</v>
      </c>
      <c r="K181" s="20">
        <f t="shared" si="18"/>
        <v>0</v>
      </c>
      <c r="L181" s="20">
        <f t="shared" si="19"/>
        <v>0</v>
      </c>
      <c r="M181" s="20">
        <f t="shared" si="20"/>
        <v>0</v>
      </c>
      <c r="N181" s="58">
        <f t="shared" si="21"/>
        <v>0</v>
      </c>
    </row>
    <row r="182" spans="2:14" ht="26.25" customHeight="1" thickBot="1" x14ac:dyDescent="0.25">
      <c r="B182" s="64"/>
      <c r="C182" s="65" t="s">
        <v>67</v>
      </c>
      <c r="D182" s="66" t="s">
        <v>34</v>
      </c>
      <c r="E182" s="67">
        <v>45</v>
      </c>
      <c r="F182" s="605"/>
      <c r="G182" s="605"/>
      <c r="H182" s="605"/>
      <c r="I182" s="605"/>
      <c r="J182" s="68">
        <f t="shared" si="17"/>
        <v>0</v>
      </c>
      <c r="K182" s="68">
        <f t="shared" si="18"/>
        <v>0</v>
      </c>
      <c r="L182" s="68">
        <f t="shared" si="19"/>
        <v>0</v>
      </c>
      <c r="M182" s="68">
        <f t="shared" si="20"/>
        <v>0</v>
      </c>
      <c r="N182" s="69">
        <f t="shared" si="21"/>
        <v>0</v>
      </c>
    </row>
    <row r="183" spans="2:14" ht="12.75" customHeight="1" x14ac:dyDescent="0.2">
      <c r="B183" s="10"/>
      <c r="C183" s="14"/>
      <c r="D183" s="15"/>
      <c r="E183" s="16"/>
      <c r="J183" s="49">
        <f>SUM(J162:J182)</f>
        <v>0</v>
      </c>
      <c r="K183" s="49">
        <f t="shared" ref="K183:N183" si="22">SUM(K162:K182)</f>
        <v>0</v>
      </c>
      <c r="L183" s="49">
        <f t="shared" si="22"/>
        <v>0</v>
      </c>
      <c r="M183" s="49">
        <f t="shared" si="22"/>
        <v>0</v>
      </c>
      <c r="N183" s="49">
        <f t="shared" si="22"/>
        <v>0</v>
      </c>
    </row>
    <row r="184" spans="2:14" ht="12.75" customHeight="1" x14ac:dyDescent="0.2">
      <c r="B184" s="10"/>
      <c r="C184" s="36" t="s">
        <v>170</v>
      </c>
      <c r="D184" s="15"/>
      <c r="E184" s="16"/>
    </row>
    <row r="185" spans="2:14" ht="12.75" customHeight="1" x14ac:dyDescent="0.2">
      <c r="B185" s="10"/>
      <c r="C185" s="37" t="s">
        <v>171</v>
      </c>
      <c r="D185" s="16">
        <f>+J183</f>
        <v>0</v>
      </c>
      <c r="E185" s="16"/>
    </row>
    <row r="186" spans="2:14" ht="12.75" customHeight="1" x14ac:dyDescent="0.2">
      <c r="B186" s="10"/>
      <c r="C186" s="37" t="s">
        <v>172</v>
      </c>
      <c r="D186" s="16">
        <f>+K183</f>
        <v>0</v>
      </c>
      <c r="E186" s="16"/>
    </row>
    <row r="187" spans="2:14" ht="12.75" customHeight="1" x14ac:dyDescent="0.2">
      <c r="B187" s="10"/>
      <c r="C187" s="37" t="s">
        <v>173</v>
      </c>
      <c r="D187" s="16">
        <f>+L183</f>
        <v>0</v>
      </c>
      <c r="E187" s="16"/>
    </row>
    <row r="188" spans="2:14" ht="12.75" customHeight="1" x14ac:dyDescent="0.2">
      <c r="B188" s="10"/>
      <c r="C188" s="38" t="s">
        <v>174</v>
      </c>
      <c r="D188" s="50">
        <f>+M183</f>
        <v>0</v>
      </c>
      <c r="E188" s="16"/>
    </row>
    <row r="189" spans="2:14" ht="12.75" customHeight="1" x14ac:dyDescent="0.2">
      <c r="B189" s="10"/>
      <c r="C189" s="39" t="s">
        <v>175</v>
      </c>
      <c r="D189" s="11">
        <f>SUM(D185:D188)</f>
        <v>0</v>
      </c>
      <c r="E189" s="16"/>
    </row>
    <row r="190" spans="2:14" ht="12.75" customHeight="1" x14ac:dyDescent="0.2">
      <c r="B190" s="10"/>
      <c r="C190" s="40"/>
      <c r="D190" s="15"/>
      <c r="E190" s="16"/>
    </row>
    <row r="191" spans="2:14" ht="12.75" customHeight="1" x14ac:dyDescent="0.2">
      <c r="B191" s="10"/>
      <c r="C191" s="41"/>
      <c r="D191" s="15"/>
      <c r="E191" s="16"/>
    </row>
    <row r="192" spans="2:14" ht="12.75" customHeight="1" x14ac:dyDescent="0.2">
      <c r="B192" s="10"/>
      <c r="C192" s="41" t="s">
        <v>176</v>
      </c>
      <c r="D192" s="15"/>
      <c r="E192" s="16"/>
    </row>
    <row r="193" spans="2:14" ht="12.75" customHeight="1" x14ac:dyDescent="0.2">
      <c r="B193" s="10"/>
      <c r="C193" s="41" t="s">
        <v>177</v>
      </c>
      <c r="D193" s="46">
        <v>2.2499999999999999E-2</v>
      </c>
      <c r="E193" s="16">
        <f>+D186*D193</f>
        <v>0</v>
      </c>
    </row>
    <row r="194" spans="2:14" ht="12.75" customHeight="1" x14ac:dyDescent="0.2">
      <c r="B194" s="10"/>
      <c r="C194" s="41"/>
      <c r="D194" s="15"/>
      <c r="E194" s="16"/>
    </row>
    <row r="195" spans="2:14" ht="12.75" customHeight="1" x14ac:dyDescent="0.2">
      <c r="B195" s="660"/>
      <c r="C195" s="36" t="s">
        <v>178</v>
      </c>
      <c r="D195" s="669"/>
      <c r="E195" s="670"/>
      <c r="F195" s="662"/>
      <c r="G195" s="662"/>
      <c r="H195" s="662"/>
      <c r="I195" s="662"/>
      <c r="J195" s="662"/>
      <c r="K195" s="662"/>
      <c r="L195" s="662"/>
      <c r="M195" s="662"/>
      <c r="N195" s="662"/>
    </row>
    <row r="196" spans="2:14" ht="12.75" customHeight="1" x14ac:dyDescent="0.2">
      <c r="B196" s="660"/>
      <c r="C196" s="37" t="s">
        <v>171</v>
      </c>
      <c r="D196" s="670">
        <f>+D185</f>
        <v>0</v>
      </c>
      <c r="E196" s="670"/>
      <c r="F196" s="662"/>
      <c r="G196" s="662"/>
      <c r="H196" s="662"/>
      <c r="I196" s="662"/>
      <c r="J196" s="662"/>
      <c r="K196" s="662"/>
      <c r="L196" s="662"/>
      <c r="M196" s="662"/>
      <c r="N196" s="662"/>
    </row>
    <row r="197" spans="2:14" ht="12.75" customHeight="1" x14ac:dyDescent="0.2">
      <c r="B197" s="660"/>
      <c r="C197" s="37" t="s">
        <v>172</v>
      </c>
      <c r="D197" s="670">
        <f>+D186+E193</f>
        <v>0</v>
      </c>
      <c r="E197" s="670"/>
      <c r="F197" s="662"/>
      <c r="G197" s="662"/>
      <c r="H197" s="662"/>
      <c r="I197" s="662"/>
      <c r="J197" s="662"/>
      <c r="K197" s="662"/>
      <c r="L197" s="662"/>
      <c r="M197" s="662"/>
      <c r="N197" s="662"/>
    </row>
    <row r="198" spans="2:14" ht="12.75" customHeight="1" x14ac:dyDescent="0.2">
      <c r="B198" s="660"/>
      <c r="C198" s="37" t="s">
        <v>173</v>
      </c>
      <c r="D198" s="670">
        <f>+D187</f>
        <v>0</v>
      </c>
      <c r="E198" s="670"/>
      <c r="F198" s="662"/>
      <c r="G198" s="662"/>
      <c r="H198" s="662"/>
      <c r="I198" s="662"/>
      <c r="J198" s="662"/>
      <c r="K198" s="662"/>
      <c r="L198" s="662"/>
      <c r="M198" s="662"/>
      <c r="N198" s="662"/>
    </row>
    <row r="199" spans="2:14" ht="12.75" customHeight="1" x14ac:dyDescent="0.2">
      <c r="B199" s="660"/>
      <c r="C199" s="42" t="s">
        <v>174</v>
      </c>
      <c r="D199" s="672">
        <f>+D188</f>
        <v>0</v>
      </c>
      <c r="E199" s="670"/>
      <c r="F199" s="662"/>
      <c r="G199" s="662"/>
      <c r="H199" s="662"/>
      <c r="I199" s="662"/>
      <c r="J199" s="662"/>
      <c r="K199" s="662"/>
      <c r="L199" s="662"/>
      <c r="M199" s="662"/>
      <c r="N199" s="662"/>
    </row>
    <row r="200" spans="2:14" ht="12.75" customHeight="1" x14ac:dyDescent="0.2">
      <c r="B200" s="660"/>
      <c r="C200" s="39" t="s">
        <v>175</v>
      </c>
      <c r="D200" s="661">
        <f>SUM(D196:D199)</f>
        <v>0</v>
      </c>
      <c r="E200" s="670"/>
      <c r="F200" s="662"/>
      <c r="G200" s="662"/>
      <c r="H200" s="662"/>
      <c r="I200" s="662"/>
      <c r="J200" s="662"/>
      <c r="K200" s="662"/>
      <c r="L200" s="662"/>
      <c r="M200" s="662"/>
      <c r="N200" s="662"/>
    </row>
    <row r="201" spans="2:14" ht="12.75" customHeight="1" x14ac:dyDescent="0.2">
      <c r="B201" s="660"/>
      <c r="C201" s="43"/>
      <c r="D201" s="669"/>
      <c r="E201" s="670"/>
      <c r="F201" s="662"/>
      <c r="G201" s="662"/>
      <c r="H201" s="662"/>
      <c r="I201" s="662"/>
      <c r="J201" s="662"/>
      <c r="K201" s="662"/>
      <c r="L201" s="662"/>
      <c r="M201" s="662"/>
      <c r="N201" s="662"/>
    </row>
    <row r="202" spans="2:14" ht="12.75" customHeight="1" x14ac:dyDescent="0.2">
      <c r="B202" s="660"/>
      <c r="C202" s="44" t="s">
        <v>179</v>
      </c>
      <c r="D202" s="670">
        <f>+i</f>
        <v>0</v>
      </c>
      <c r="E202" s="670">
        <f>+D200*D202</f>
        <v>0</v>
      </c>
      <c r="F202" s="662"/>
      <c r="G202" s="662"/>
      <c r="H202" s="662"/>
      <c r="I202" s="662"/>
      <c r="J202" s="662"/>
      <c r="K202" s="662"/>
      <c r="L202" s="662"/>
      <c r="M202" s="662"/>
      <c r="N202" s="662"/>
    </row>
    <row r="203" spans="2:14" ht="12.75" customHeight="1" x14ac:dyDescent="0.2">
      <c r="B203" s="660"/>
      <c r="C203" s="44" t="s">
        <v>180</v>
      </c>
      <c r="D203" s="670">
        <f>+p</f>
        <v>0</v>
      </c>
      <c r="E203" s="670">
        <f>(D200+E202)*D203</f>
        <v>0</v>
      </c>
      <c r="F203" s="662"/>
      <c r="G203" s="662"/>
      <c r="H203" s="662"/>
      <c r="I203" s="662"/>
      <c r="J203" s="662"/>
      <c r="K203" s="662"/>
      <c r="L203" s="662"/>
      <c r="M203" s="662"/>
      <c r="N203" s="662"/>
    </row>
    <row r="204" spans="2:14" ht="12.75" customHeight="1" x14ac:dyDescent="0.2">
      <c r="B204" s="660"/>
      <c r="C204" s="45" t="s">
        <v>181</v>
      </c>
      <c r="D204" s="669"/>
      <c r="E204" s="661">
        <f>+D200+E202+E203</f>
        <v>0</v>
      </c>
      <c r="F204" s="662"/>
      <c r="G204" s="662"/>
      <c r="H204" s="662"/>
      <c r="I204" s="662"/>
      <c r="J204" s="662"/>
      <c r="K204" s="662"/>
      <c r="L204" s="662"/>
      <c r="M204" s="662"/>
      <c r="N204" s="662"/>
    </row>
    <row r="205" spans="2:14" ht="12.75" customHeight="1" x14ac:dyDescent="0.2">
      <c r="B205" s="660"/>
      <c r="C205" s="668"/>
      <c r="D205" s="669"/>
      <c r="E205" s="670"/>
      <c r="F205" s="662"/>
      <c r="G205" s="662"/>
      <c r="H205" s="662"/>
      <c r="I205" s="662"/>
      <c r="J205" s="662"/>
      <c r="K205" s="662"/>
      <c r="L205" s="662"/>
      <c r="M205" s="662"/>
      <c r="N205" s="662"/>
    </row>
    <row r="206" spans="2:14" ht="12.75" customHeight="1" x14ac:dyDescent="0.2">
      <c r="B206" s="660"/>
      <c r="C206" s="668"/>
      <c r="D206" s="671" t="s">
        <v>182</v>
      </c>
      <c r="E206" s="670"/>
      <c r="F206" s="662"/>
      <c r="G206" s="662"/>
      <c r="H206" s="662"/>
      <c r="I206" s="662"/>
      <c r="J206" s="662"/>
      <c r="K206" s="662"/>
      <c r="L206" s="662"/>
      <c r="M206" s="662"/>
      <c r="N206" s="662"/>
    </row>
    <row r="207" spans="2:14" ht="12.75" customHeight="1" x14ac:dyDescent="0.2">
      <c r="B207" s="660"/>
      <c r="C207" s="668"/>
      <c r="D207" s="669"/>
      <c r="E207" s="670"/>
      <c r="F207" s="662"/>
      <c r="G207" s="662"/>
      <c r="H207" s="662"/>
      <c r="I207" s="662"/>
      <c r="J207" s="662"/>
      <c r="K207" s="662"/>
      <c r="L207" s="662"/>
      <c r="M207" s="662"/>
      <c r="N207" s="662"/>
    </row>
    <row r="208" spans="2:14" ht="51" x14ac:dyDescent="0.2">
      <c r="B208" s="658" t="s">
        <v>164</v>
      </c>
      <c r="C208" s="659" t="str">
        <f>+C1</f>
        <v>Ambro- Conexiuni echipamente pentru Proiectul : "Cresterea eficienței energetice operaționale la SC AMBRO SA Suceava prin implementarea unei instalații de cogenerare de înalta eficiență”
Locatia: Suceava, Calera Unirii, Nr.24, Jud. Suceava</v>
      </c>
      <c r="D208" s="660"/>
      <c r="E208" s="661"/>
      <c r="F208" s="662"/>
      <c r="G208" s="662"/>
      <c r="H208" s="662"/>
      <c r="I208" s="662"/>
      <c r="J208" s="662"/>
      <c r="K208" s="662"/>
      <c r="L208" s="662"/>
      <c r="M208" s="662"/>
      <c r="N208" s="663" t="s">
        <v>545</v>
      </c>
    </row>
    <row r="209" spans="2:14" ht="12.75" customHeight="1" x14ac:dyDescent="0.2">
      <c r="B209" s="658" t="s">
        <v>165</v>
      </c>
      <c r="C209" s="659" t="s">
        <v>1</v>
      </c>
      <c r="D209" s="660"/>
      <c r="E209" s="661"/>
      <c r="F209" s="662"/>
      <c r="G209" s="662"/>
      <c r="H209" s="662"/>
      <c r="I209" s="662"/>
      <c r="J209" s="662"/>
      <c r="K209" s="662"/>
      <c r="L209" s="662"/>
      <c r="M209" s="662"/>
      <c r="N209" s="662"/>
    </row>
    <row r="210" spans="2:14" ht="12.75" customHeight="1" x14ac:dyDescent="0.2">
      <c r="B210" s="658" t="s">
        <v>166</v>
      </c>
      <c r="C210" s="659" t="s">
        <v>94</v>
      </c>
      <c r="D210" s="660"/>
      <c r="E210" s="661"/>
      <c r="F210" s="662"/>
      <c r="G210" s="662"/>
      <c r="H210" s="662"/>
      <c r="I210" s="662"/>
      <c r="J210" s="662"/>
      <c r="K210" s="662"/>
      <c r="L210" s="662"/>
      <c r="M210" s="662"/>
      <c r="N210" s="662"/>
    </row>
    <row r="211" spans="2:14" ht="12.75" customHeight="1" x14ac:dyDescent="0.2">
      <c r="B211" s="660"/>
      <c r="C211" s="659"/>
      <c r="D211" s="660"/>
      <c r="E211" s="661"/>
      <c r="F211" s="662"/>
      <c r="G211" s="662"/>
      <c r="H211" s="662"/>
      <c r="I211" s="662"/>
      <c r="J211" s="662"/>
      <c r="K211" s="662"/>
      <c r="L211" s="662"/>
      <c r="M211" s="662"/>
      <c r="N211" s="662"/>
    </row>
    <row r="212" spans="2:14" ht="12.75" customHeight="1" x14ac:dyDescent="0.2">
      <c r="B212" s="660"/>
      <c r="C212" s="659"/>
      <c r="D212" s="660"/>
      <c r="E212" s="661"/>
      <c r="F212" s="662"/>
      <c r="G212" s="662"/>
      <c r="H212" s="662"/>
      <c r="I212" s="662"/>
      <c r="J212" s="662"/>
      <c r="K212" s="662"/>
      <c r="L212" s="662"/>
      <c r="M212" s="662"/>
      <c r="N212" s="662"/>
    </row>
    <row r="213" spans="2:14" ht="15" customHeight="1" x14ac:dyDescent="0.2">
      <c r="B213" s="664" t="s">
        <v>546</v>
      </c>
      <c r="C213" s="664"/>
      <c r="D213" s="664"/>
      <c r="E213" s="664"/>
      <c r="F213" s="664"/>
      <c r="G213" s="664"/>
      <c r="H213" s="664"/>
      <c r="I213" s="664"/>
      <c r="J213" s="664"/>
      <c r="K213" s="664"/>
      <c r="L213" s="664"/>
      <c r="M213" s="664"/>
      <c r="N213" s="664"/>
    </row>
    <row r="214" spans="2:14" ht="12.75" customHeight="1" x14ac:dyDescent="0.2">
      <c r="B214" s="10"/>
      <c r="C214" s="14"/>
      <c r="D214" s="15"/>
      <c r="E214" s="16"/>
    </row>
    <row r="215" spans="2:14" ht="12.75" customHeight="1" thickBot="1" x14ac:dyDescent="0.25">
      <c r="B215" s="10"/>
      <c r="C215" s="14"/>
      <c r="D215" s="15"/>
      <c r="E215" s="16"/>
    </row>
    <row r="216" spans="2:14" ht="26.25" customHeight="1" thickBot="1" x14ac:dyDescent="0.25">
      <c r="B216" s="30" t="s">
        <v>9</v>
      </c>
      <c r="C216" s="33" t="s">
        <v>10</v>
      </c>
      <c r="D216" s="31" t="s">
        <v>11</v>
      </c>
      <c r="E216" s="32" t="s">
        <v>12</v>
      </c>
      <c r="F216" s="2" t="s">
        <v>155</v>
      </c>
      <c r="G216" s="2" t="s">
        <v>156</v>
      </c>
      <c r="H216" s="2" t="s">
        <v>157</v>
      </c>
      <c r="I216" s="2" t="s">
        <v>158</v>
      </c>
      <c r="J216" s="2" t="s">
        <v>159</v>
      </c>
      <c r="K216" s="2" t="s">
        <v>160</v>
      </c>
      <c r="L216" s="2" t="s">
        <v>161</v>
      </c>
      <c r="M216" s="2" t="s">
        <v>162</v>
      </c>
      <c r="N216" s="3" t="s">
        <v>163</v>
      </c>
    </row>
    <row r="217" spans="2:14" ht="25.5" customHeight="1" x14ac:dyDescent="0.2">
      <c r="B217" s="51" t="s">
        <v>13</v>
      </c>
      <c r="C217" s="52" t="s">
        <v>198</v>
      </c>
      <c r="D217" s="53"/>
      <c r="E217" s="54"/>
      <c r="F217" s="603"/>
      <c r="G217" s="603"/>
      <c r="H217" s="603"/>
      <c r="I217" s="603"/>
      <c r="J217" s="55"/>
      <c r="K217" s="55"/>
      <c r="L217" s="55"/>
      <c r="M217" s="55"/>
      <c r="N217" s="56"/>
    </row>
    <row r="218" spans="2:14" ht="12.75" customHeight="1" x14ac:dyDescent="0.2">
      <c r="B218" s="57"/>
      <c r="C218" s="22" t="s">
        <v>116</v>
      </c>
      <c r="D218" s="21" t="s">
        <v>14</v>
      </c>
      <c r="E218" s="23">
        <v>18</v>
      </c>
      <c r="F218" s="604"/>
      <c r="G218" s="604"/>
      <c r="H218" s="604"/>
      <c r="I218" s="604"/>
      <c r="J218" s="20">
        <f t="shared" ref="J218" si="23">E218*F218</f>
        <v>0</v>
      </c>
      <c r="K218" s="20">
        <f t="shared" ref="K218" si="24">E218*G218</f>
        <v>0</v>
      </c>
      <c r="L218" s="20">
        <f t="shared" ref="L218" si="25">E218*H218</f>
        <v>0</v>
      </c>
      <c r="M218" s="20">
        <f t="shared" ref="M218" si="26">E218*I218</f>
        <v>0</v>
      </c>
      <c r="N218" s="58">
        <f t="shared" ref="N218" si="27">SUM(J218:M218)</f>
        <v>0</v>
      </c>
    </row>
    <row r="219" spans="2:14" ht="12.75" customHeight="1" x14ac:dyDescent="0.2">
      <c r="B219" s="57"/>
      <c r="C219" s="22" t="s">
        <v>95</v>
      </c>
      <c r="D219" s="21" t="s">
        <v>14</v>
      </c>
      <c r="E219" s="23">
        <v>6</v>
      </c>
      <c r="F219" s="604"/>
      <c r="G219" s="604"/>
      <c r="H219" s="604"/>
      <c r="I219" s="604"/>
      <c r="J219" s="20">
        <f t="shared" ref="J219:J241" si="28">E219*F219</f>
        <v>0</v>
      </c>
      <c r="K219" s="20">
        <f t="shared" ref="K219:K241" si="29">E219*G219</f>
        <v>0</v>
      </c>
      <c r="L219" s="20">
        <f t="shared" ref="L219:L241" si="30">E219*H219</f>
        <v>0</v>
      </c>
      <c r="M219" s="20">
        <f t="shared" ref="M219:M241" si="31">E219*I219</f>
        <v>0</v>
      </c>
      <c r="N219" s="58">
        <f t="shared" ref="N219:N241" si="32">SUM(J219:M219)</f>
        <v>0</v>
      </c>
    </row>
    <row r="220" spans="2:14" ht="12.75" customHeight="1" x14ac:dyDescent="0.2">
      <c r="B220" s="57"/>
      <c r="C220" s="22" t="s">
        <v>96</v>
      </c>
      <c r="D220" s="21" t="s">
        <v>14</v>
      </c>
      <c r="E220" s="23">
        <v>6</v>
      </c>
      <c r="F220" s="604"/>
      <c r="G220" s="604"/>
      <c r="H220" s="604"/>
      <c r="I220" s="604"/>
      <c r="J220" s="20">
        <f t="shared" si="28"/>
        <v>0</v>
      </c>
      <c r="K220" s="20">
        <f t="shared" si="29"/>
        <v>0</v>
      </c>
      <c r="L220" s="20">
        <f t="shared" si="30"/>
        <v>0</v>
      </c>
      <c r="M220" s="20">
        <f t="shared" si="31"/>
        <v>0</v>
      </c>
      <c r="N220" s="58">
        <f t="shared" si="32"/>
        <v>0</v>
      </c>
    </row>
    <row r="221" spans="2:14" ht="12.75" customHeight="1" x14ac:dyDescent="0.2">
      <c r="B221" s="57"/>
      <c r="C221" s="22" t="s">
        <v>97</v>
      </c>
      <c r="D221" s="21" t="s">
        <v>14</v>
      </c>
      <c r="E221" s="23">
        <v>6</v>
      </c>
      <c r="F221" s="604"/>
      <c r="G221" s="604"/>
      <c r="H221" s="604"/>
      <c r="I221" s="604"/>
      <c r="J221" s="20">
        <f t="shared" si="28"/>
        <v>0</v>
      </c>
      <c r="K221" s="20">
        <f t="shared" si="29"/>
        <v>0</v>
      </c>
      <c r="L221" s="20">
        <f t="shared" si="30"/>
        <v>0</v>
      </c>
      <c r="M221" s="20">
        <f t="shared" si="31"/>
        <v>0</v>
      </c>
      <c r="N221" s="58">
        <f t="shared" si="32"/>
        <v>0</v>
      </c>
    </row>
    <row r="222" spans="2:14" ht="12.75" customHeight="1" x14ac:dyDescent="0.2">
      <c r="B222" s="57"/>
      <c r="C222" s="22" t="s">
        <v>17</v>
      </c>
      <c r="D222" s="21" t="s">
        <v>14</v>
      </c>
      <c r="E222" s="23">
        <v>36</v>
      </c>
      <c r="F222" s="604"/>
      <c r="G222" s="604"/>
      <c r="H222" s="604"/>
      <c r="I222" s="604"/>
      <c r="J222" s="20">
        <f t="shared" si="28"/>
        <v>0</v>
      </c>
      <c r="K222" s="20">
        <f t="shared" si="29"/>
        <v>0</v>
      </c>
      <c r="L222" s="20">
        <f t="shared" si="30"/>
        <v>0</v>
      </c>
      <c r="M222" s="20">
        <f t="shared" si="31"/>
        <v>0</v>
      </c>
      <c r="N222" s="58">
        <f t="shared" si="32"/>
        <v>0</v>
      </c>
    </row>
    <row r="223" spans="2:14" ht="12.75" customHeight="1" x14ac:dyDescent="0.2">
      <c r="B223" s="59" t="s">
        <v>23</v>
      </c>
      <c r="C223" s="18" t="s">
        <v>199</v>
      </c>
      <c r="D223" s="24"/>
      <c r="E223" s="25"/>
      <c r="F223" s="604"/>
      <c r="G223" s="604"/>
      <c r="H223" s="604"/>
      <c r="I223" s="604"/>
      <c r="J223" s="20"/>
      <c r="K223" s="20"/>
      <c r="L223" s="20"/>
      <c r="M223" s="20"/>
      <c r="N223" s="58"/>
    </row>
    <row r="224" spans="2:14" ht="12.75" customHeight="1" x14ac:dyDescent="0.2">
      <c r="B224" s="60"/>
      <c r="C224" s="22" t="s">
        <v>17</v>
      </c>
      <c r="D224" s="26" t="s">
        <v>25</v>
      </c>
      <c r="E224" s="20">
        <v>12</v>
      </c>
      <c r="F224" s="604"/>
      <c r="G224" s="604"/>
      <c r="H224" s="604"/>
      <c r="I224" s="604"/>
      <c r="J224" s="20">
        <f t="shared" si="28"/>
        <v>0</v>
      </c>
      <c r="K224" s="20">
        <f t="shared" si="29"/>
        <v>0</v>
      </c>
      <c r="L224" s="20">
        <f t="shared" si="30"/>
        <v>0</v>
      </c>
      <c r="M224" s="20">
        <f t="shared" si="31"/>
        <v>0</v>
      </c>
      <c r="N224" s="58">
        <f t="shared" si="32"/>
        <v>0</v>
      </c>
    </row>
    <row r="225" spans="2:14" ht="25.5" customHeight="1" x14ac:dyDescent="0.2">
      <c r="B225" s="61" t="s">
        <v>27</v>
      </c>
      <c r="C225" s="18" t="s">
        <v>98</v>
      </c>
      <c r="D225" s="21" t="s">
        <v>34</v>
      </c>
      <c r="E225" s="23">
        <v>18</v>
      </c>
      <c r="F225" s="604"/>
      <c r="G225" s="604"/>
      <c r="H225" s="604"/>
      <c r="I225" s="604"/>
      <c r="J225" s="20">
        <f t="shared" si="28"/>
        <v>0</v>
      </c>
      <c r="K225" s="20">
        <f t="shared" si="29"/>
        <v>0</v>
      </c>
      <c r="L225" s="20">
        <f t="shared" si="30"/>
        <v>0</v>
      </c>
      <c r="M225" s="20">
        <f t="shared" si="31"/>
        <v>0</v>
      </c>
      <c r="N225" s="58">
        <f t="shared" si="32"/>
        <v>0</v>
      </c>
    </row>
    <row r="226" spans="2:14" ht="25.5" customHeight="1" x14ac:dyDescent="0.2">
      <c r="B226" s="61" t="s">
        <v>28</v>
      </c>
      <c r="C226" s="18" t="s">
        <v>36</v>
      </c>
      <c r="D226" s="21" t="s">
        <v>34</v>
      </c>
      <c r="E226" s="23">
        <v>18</v>
      </c>
      <c r="F226" s="604"/>
      <c r="G226" s="604"/>
      <c r="H226" s="604"/>
      <c r="I226" s="604"/>
      <c r="J226" s="20">
        <f t="shared" si="28"/>
        <v>0</v>
      </c>
      <c r="K226" s="20">
        <f t="shared" si="29"/>
        <v>0</v>
      </c>
      <c r="L226" s="20">
        <f t="shared" si="30"/>
        <v>0</v>
      </c>
      <c r="M226" s="20">
        <f t="shared" si="31"/>
        <v>0</v>
      </c>
      <c r="N226" s="58">
        <f t="shared" si="32"/>
        <v>0</v>
      </c>
    </row>
    <row r="227" spans="2:14" ht="12.75" customHeight="1" x14ac:dyDescent="0.2">
      <c r="B227" s="61" t="s">
        <v>30</v>
      </c>
      <c r="C227" s="18" t="s">
        <v>38</v>
      </c>
      <c r="D227" s="21" t="s">
        <v>39</v>
      </c>
      <c r="E227" s="23">
        <v>120</v>
      </c>
      <c r="F227" s="604"/>
      <c r="G227" s="604"/>
      <c r="H227" s="604"/>
      <c r="I227" s="604"/>
      <c r="J227" s="20">
        <f t="shared" si="28"/>
        <v>0</v>
      </c>
      <c r="K227" s="20">
        <f t="shared" si="29"/>
        <v>0</v>
      </c>
      <c r="L227" s="20">
        <f t="shared" si="30"/>
        <v>0</v>
      </c>
      <c r="M227" s="20">
        <f t="shared" si="31"/>
        <v>0</v>
      </c>
      <c r="N227" s="58">
        <f t="shared" si="32"/>
        <v>0</v>
      </c>
    </row>
    <row r="228" spans="2:14" ht="12.75" customHeight="1" x14ac:dyDescent="0.2">
      <c r="B228" s="61" t="s">
        <v>32</v>
      </c>
      <c r="C228" s="18" t="s">
        <v>41</v>
      </c>
      <c r="D228" s="17"/>
      <c r="E228" s="19"/>
      <c r="F228" s="604"/>
      <c r="G228" s="604"/>
      <c r="H228" s="604"/>
      <c r="I228" s="604"/>
      <c r="J228" s="20"/>
      <c r="K228" s="20"/>
      <c r="L228" s="20"/>
      <c r="M228" s="20"/>
      <c r="N228" s="58"/>
    </row>
    <row r="229" spans="2:14" ht="25.5" customHeight="1" x14ac:dyDescent="0.2">
      <c r="B229" s="57"/>
      <c r="C229" s="22" t="s">
        <v>99</v>
      </c>
      <c r="D229" s="21" t="s">
        <v>25</v>
      </c>
      <c r="E229" s="23">
        <v>7</v>
      </c>
      <c r="F229" s="604"/>
      <c r="G229" s="604"/>
      <c r="H229" s="604"/>
      <c r="I229" s="604"/>
      <c r="J229" s="20">
        <f t="shared" si="28"/>
        <v>0</v>
      </c>
      <c r="K229" s="20">
        <f t="shared" si="29"/>
        <v>0</v>
      </c>
      <c r="L229" s="20">
        <f t="shared" si="30"/>
        <v>0</v>
      </c>
      <c r="M229" s="20">
        <f t="shared" si="31"/>
        <v>0</v>
      </c>
      <c r="N229" s="58">
        <f t="shared" si="32"/>
        <v>0</v>
      </c>
    </row>
    <row r="230" spans="2:14" ht="25.5" customHeight="1" x14ac:dyDescent="0.2">
      <c r="B230" s="57"/>
      <c r="C230" s="22" t="s">
        <v>100</v>
      </c>
      <c r="D230" s="21" t="s">
        <v>25</v>
      </c>
      <c r="E230" s="23">
        <v>2</v>
      </c>
      <c r="F230" s="604"/>
      <c r="G230" s="604"/>
      <c r="H230" s="604"/>
      <c r="I230" s="604"/>
      <c r="J230" s="20">
        <f t="shared" si="28"/>
        <v>0</v>
      </c>
      <c r="K230" s="20">
        <f t="shared" si="29"/>
        <v>0</v>
      </c>
      <c r="L230" s="20">
        <f t="shared" si="30"/>
        <v>0</v>
      </c>
      <c r="M230" s="20">
        <f t="shared" si="31"/>
        <v>0</v>
      </c>
      <c r="N230" s="58">
        <f t="shared" si="32"/>
        <v>0</v>
      </c>
    </row>
    <row r="231" spans="2:14" ht="25.5" customHeight="1" x14ac:dyDescent="0.2">
      <c r="B231" s="57"/>
      <c r="C231" s="22" t="s">
        <v>101</v>
      </c>
      <c r="D231" s="21" t="s">
        <v>25</v>
      </c>
      <c r="E231" s="23">
        <v>3</v>
      </c>
      <c r="F231" s="604"/>
      <c r="G231" s="604"/>
      <c r="H231" s="604"/>
      <c r="I231" s="604"/>
      <c r="J231" s="20">
        <f t="shared" si="28"/>
        <v>0</v>
      </c>
      <c r="K231" s="20">
        <f t="shared" si="29"/>
        <v>0</v>
      </c>
      <c r="L231" s="20">
        <f t="shared" si="30"/>
        <v>0</v>
      </c>
      <c r="M231" s="20">
        <f t="shared" si="31"/>
        <v>0</v>
      </c>
      <c r="N231" s="58">
        <f t="shared" si="32"/>
        <v>0</v>
      </c>
    </row>
    <row r="232" spans="2:14" ht="25.5" customHeight="1" x14ac:dyDescent="0.2">
      <c r="B232" s="57"/>
      <c r="C232" s="22" t="s">
        <v>71</v>
      </c>
      <c r="D232" s="21" t="s">
        <v>25</v>
      </c>
      <c r="E232" s="23">
        <v>5</v>
      </c>
      <c r="F232" s="604"/>
      <c r="G232" s="604"/>
      <c r="H232" s="604"/>
      <c r="I232" s="604"/>
      <c r="J232" s="20">
        <f t="shared" si="28"/>
        <v>0</v>
      </c>
      <c r="K232" s="20">
        <f t="shared" si="29"/>
        <v>0</v>
      </c>
      <c r="L232" s="20">
        <f t="shared" si="30"/>
        <v>0</v>
      </c>
      <c r="M232" s="20">
        <f t="shared" si="31"/>
        <v>0</v>
      </c>
      <c r="N232" s="58">
        <f t="shared" si="32"/>
        <v>0</v>
      </c>
    </row>
    <row r="233" spans="2:14" ht="12.75" customHeight="1" x14ac:dyDescent="0.2">
      <c r="B233" s="57"/>
      <c r="C233" s="22" t="s">
        <v>202</v>
      </c>
      <c r="D233" s="21" t="s">
        <v>25</v>
      </c>
      <c r="E233" s="23">
        <v>2</v>
      </c>
      <c r="F233" s="604"/>
      <c r="G233" s="604"/>
      <c r="H233" s="604"/>
      <c r="I233" s="604"/>
      <c r="J233" s="20">
        <f t="shared" si="28"/>
        <v>0</v>
      </c>
      <c r="K233" s="20">
        <f t="shared" si="29"/>
        <v>0</v>
      </c>
      <c r="L233" s="20">
        <f t="shared" si="30"/>
        <v>0</v>
      </c>
      <c r="M233" s="20">
        <f t="shared" si="31"/>
        <v>0</v>
      </c>
      <c r="N233" s="58">
        <f t="shared" si="32"/>
        <v>0</v>
      </c>
    </row>
    <row r="234" spans="2:14" ht="12.75" customHeight="1" x14ac:dyDescent="0.2">
      <c r="B234" s="57"/>
      <c r="C234" s="22" t="s">
        <v>102</v>
      </c>
      <c r="D234" s="21" t="s">
        <v>25</v>
      </c>
      <c r="E234" s="23">
        <v>1</v>
      </c>
      <c r="F234" s="604"/>
      <c r="G234" s="604"/>
      <c r="H234" s="604"/>
      <c r="I234" s="604"/>
      <c r="J234" s="20">
        <f t="shared" si="28"/>
        <v>0</v>
      </c>
      <c r="K234" s="20">
        <f t="shared" si="29"/>
        <v>0</v>
      </c>
      <c r="L234" s="20">
        <f t="shared" si="30"/>
        <v>0</v>
      </c>
      <c r="M234" s="20">
        <f t="shared" si="31"/>
        <v>0</v>
      </c>
      <c r="N234" s="58">
        <f t="shared" si="32"/>
        <v>0</v>
      </c>
    </row>
    <row r="235" spans="2:14" ht="25.5" customHeight="1" x14ac:dyDescent="0.2">
      <c r="B235" s="57"/>
      <c r="C235" s="22" t="s">
        <v>103</v>
      </c>
      <c r="D235" s="21" t="s">
        <v>25</v>
      </c>
      <c r="E235" s="23">
        <v>5</v>
      </c>
      <c r="F235" s="604"/>
      <c r="G235" s="604"/>
      <c r="H235" s="604"/>
      <c r="I235" s="604"/>
      <c r="J235" s="20">
        <f t="shared" si="28"/>
        <v>0</v>
      </c>
      <c r="K235" s="20">
        <f t="shared" si="29"/>
        <v>0</v>
      </c>
      <c r="L235" s="20">
        <f t="shared" si="30"/>
        <v>0</v>
      </c>
      <c r="M235" s="20">
        <f t="shared" si="31"/>
        <v>0</v>
      </c>
      <c r="N235" s="58">
        <f t="shared" si="32"/>
        <v>0</v>
      </c>
    </row>
    <row r="236" spans="2:14" ht="12.75" customHeight="1" x14ac:dyDescent="0.2">
      <c r="B236" s="61" t="s">
        <v>35</v>
      </c>
      <c r="C236" s="18" t="s">
        <v>56</v>
      </c>
      <c r="D236" s="17"/>
      <c r="E236" s="23"/>
      <c r="F236" s="604"/>
      <c r="G236" s="604"/>
      <c r="H236" s="604"/>
      <c r="I236" s="604"/>
      <c r="J236" s="20"/>
      <c r="K236" s="20"/>
      <c r="L236" s="20"/>
      <c r="M236" s="20"/>
      <c r="N236" s="58"/>
    </row>
    <row r="237" spans="2:14" ht="25.5" customHeight="1" x14ac:dyDescent="0.2">
      <c r="B237" s="61"/>
      <c r="C237" s="22" t="s">
        <v>61</v>
      </c>
      <c r="D237" s="21" t="s">
        <v>58</v>
      </c>
      <c r="E237" s="23">
        <v>72</v>
      </c>
      <c r="F237" s="604"/>
      <c r="G237" s="604"/>
      <c r="H237" s="604"/>
      <c r="I237" s="604"/>
      <c r="J237" s="20">
        <f t="shared" si="28"/>
        <v>0</v>
      </c>
      <c r="K237" s="20">
        <f t="shared" si="29"/>
        <v>0</v>
      </c>
      <c r="L237" s="20">
        <f t="shared" si="30"/>
        <v>0</v>
      </c>
      <c r="M237" s="20">
        <f t="shared" si="31"/>
        <v>0</v>
      </c>
      <c r="N237" s="58">
        <f t="shared" si="32"/>
        <v>0</v>
      </c>
    </row>
    <row r="238" spans="2:14" ht="12.75" customHeight="1" x14ac:dyDescent="0.2">
      <c r="B238" s="61"/>
      <c r="C238" s="22" t="s">
        <v>92</v>
      </c>
      <c r="D238" s="21" t="s">
        <v>58</v>
      </c>
      <c r="E238" s="23">
        <v>72</v>
      </c>
      <c r="F238" s="604"/>
      <c r="G238" s="604"/>
      <c r="H238" s="604"/>
      <c r="I238" s="604"/>
      <c r="J238" s="20">
        <f t="shared" si="28"/>
        <v>0</v>
      </c>
      <c r="K238" s="20">
        <f t="shared" si="29"/>
        <v>0</v>
      </c>
      <c r="L238" s="20">
        <f t="shared" si="30"/>
        <v>0</v>
      </c>
      <c r="M238" s="20">
        <f t="shared" si="31"/>
        <v>0</v>
      </c>
      <c r="N238" s="58">
        <f t="shared" si="32"/>
        <v>0</v>
      </c>
    </row>
    <row r="239" spans="2:14" ht="12.75" customHeight="1" x14ac:dyDescent="0.2">
      <c r="B239" s="61"/>
      <c r="C239" s="22" t="s">
        <v>93</v>
      </c>
      <c r="D239" s="21" t="s">
        <v>58</v>
      </c>
      <c r="E239" s="23">
        <v>72</v>
      </c>
      <c r="F239" s="604"/>
      <c r="G239" s="604"/>
      <c r="H239" s="604"/>
      <c r="I239" s="604"/>
      <c r="J239" s="20">
        <f t="shared" si="28"/>
        <v>0</v>
      </c>
      <c r="K239" s="20">
        <f t="shared" si="29"/>
        <v>0</v>
      </c>
      <c r="L239" s="20">
        <f t="shared" si="30"/>
        <v>0</v>
      </c>
      <c r="M239" s="20">
        <f t="shared" si="31"/>
        <v>0</v>
      </c>
      <c r="N239" s="58">
        <f t="shared" si="32"/>
        <v>0</v>
      </c>
    </row>
    <row r="240" spans="2:14" ht="12.75" customHeight="1" x14ac:dyDescent="0.2">
      <c r="B240" s="61"/>
      <c r="C240" s="22" t="s">
        <v>66</v>
      </c>
      <c r="D240" s="21" t="s">
        <v>34</v>
      </c>
      <c r="E240" s="23">
        <v>12</v>
      </c>
      <c r="F240" s="604"/>
      <c r="G240" s="604"/>
      <c r="H240" s="604"/>
      <c r="I240" s="604"/>
      <c r="J240" s="20">
        <f t="shared" si="28"/>
        <v>0</v>
      </c>
      <c r="K240" s="20">
        <f t="shared" si="29"/>
        <v>0</v>
      </c>
      <c r="L240" s="20">
        <f t="shared" si="30"/>
        <v>0</v>
      </c>
      <c r="M240" s="20">
        <f t="shared" si="31"/>
        <v>0</v>
      </c>
      <c r="N240" s="58">
        <f t="shared" si="32"/>
        <v>0</v>
      </c>
    </row>
    <row r="241" spans="2:14" ht="26.25" customHeight="1" thickBot="1" x14ac:dyDescent="0.25">
      <c r="B241" s="64"/>
      <c r="C241" s="65" t="s">
        <v>67</v>
      </c>
      <c r="D241" s="66" t="s">
        <v>34</v>
      </c>
      <c r="E241" s="67">
        <v>24</v>
      </c>
      <c r="F241" s="605"/>
      <c r="G241" s="605"/>
      <c r="H241" s="605"/>
      <c r="I241" s="605"/>
      <c r="J241" s="68">
        <f t="shared" si="28"/>
        <v>0</v>
      </c>
      <c r="K241" s="68">
        <f t="shared" si="29"/>
        <v>0</v>
      </c>
      <c r="L241" s="68">
        <f t="shared" si="30"/>
        <v>0</v>
      </c>
      <c r="M241" s="68">
        <f t="shared" si="31"/>
        <v>0</v>
      </c>
      <c r="N241" s="69">
        <f t="shared" si="32"/>
        <v>0</v>
      </c>
    </row>
    <row r="242" spans="2:14" ht="12.75" customHeight="1" x14ac:dyDescent="0.2">
      <c r="B242" s="10"/>
      <c r="C242" s="14"/>
      <c r="D242" s="15"/>
      <c r="E242" s="16"/>
      <c r="J242" s="49">
        <f>SUM(J218:J241)</f>
        <v>0</v>
      </c>
      <c r="K242" s="49">
        <f t="shared" ref="K242:N242" si="33">SUM(K218:K241)</f>
        <v>0</v>
      </c>
      <c r="L242" s="49">
        <f t="shared" si="33"/>
        <v>0</v>
      </c>
      <c r="M242" s="49">
        <f t="shared" si="33"/>
        <v>0</v>
      </c>
      <c r="N242" s="49">
        <f t="shared" si="33"/>
        <v>0</v>
      </c>
    </row>
    <row r="243" spans="2:14" ht="12.75" customHeight="1" x14ac:dyDescent="0.2">
      <c r="B243" s="10"/>
      <c r="C243" s="36" t="s">
        <v>170</v>
      </c>
      <c r="D243" s="15"/>
      <c r="E243" s="16"/>
    </row>
    <row r="244" spans="2:14" ht="12.75" customHeight="1" x14ac:dyDescent="0.2">
      <c r="B244" s="10"/>
      <c r="C244" s="37" t="s">
        <v>171</v>
      </c>
      <c r="D244" s="16">
        <f>+J242</f>
        <v>0</v>
      </c>
      <c r="E244" s="16"/>
    </row>
    <row r="245" spans="2:14" ht="12.75" customHeight="1" x14ac:dyDescent="0.2">
      <c r="B245" s="10"/>
      <c r="C245" s="37" t="s">
        <v>172</v>
      </c>
      <c r="D245" s="16">
        <f>+K242</f>
        <v>0</v>
      </c>
      <c r="E245" s="16"/>
    </row>
    <row r="246" spans="2:14" ht="12.75" customHeight="1" x14ac:dyDescent="0.2">
      <c r="B246" s="10"/>
      <c r="C246" s="37" t="s">
        <v>173</v>
      </c>
      <c r="D246" s="16">
        <f>+L242</f>
        <v>0</v>
      </c>
      <c r="E246" s="16"/>
    </row>
    <row r="247" spans="2:14" ht="12.75" customHeight="1" x14ac:dyDescent="0.2">
      <c r="B247" s="10"/>
      <c r="C247" s="38" t="s">
        <v>174</v>
      </c>
      <c r="D247" s="50">
        <f>+M242</f>
        <v>0</v>
      </c>
      <c r="E247" s="16"/>
    </row>
    <row r="248" spans="2:14" ht="12.75" customHeight="1" x14ac:dyDescent="0.2">
      <c r="B248" s="10"/>
      <c r="C248" s="39" t="s">
        <v>175</v>
      </c>
      <c r="D248" s="11">
        <f>SUM(D244:D247)</f>
        <v>0</v>
      </c>
      <c r="E248" s="16"/>
    </row>
    <row r="249" spans="2:14" ht="12.75" customHeight="1" x14ac:dyDescent="0.2">
      <c r="B249" s="10"/>
      <c r="C249" s="40"/>
      <c r="D249" s="15"/>
      <c r="E249" s="16"/>
    </row>
    <row r="250" spans="2:14" ht="12.75" customHeight="1" x14ac:dyDescent="0.2">
      <c r="B250" s="10"/>
      <c r="C250" s="41"/>
      <c r="D250" s="15"/>
      <c r="E250" s="16"/>
    </row>
    <row r="251" spans="2:14" ht="12.75" customHeight="1" x14ac:dyDescent="0.2">
      <c r="B251" s="10"/>
      <c r="C251" s="41" t="s">
        <v>176</v>
      </c>
      <c r="D251" s="15"/>
      <c r="E251" s="16"/>
    </row>
    <row r="252" spans="2:14" ht="12.75" customHeight="1" x14ac:dyDescent="0.2">
      <c r="B252" s="10"/>
      <c r="C252" s="41" t="s">
        <v>177</v>
      </c>
      <c r="D252" s="46">
        <v>2.2499999999999999E-2</v>
      </c>
      <c r="E252" s="16">
        <f>+D245*D252</f>
        <v>0</v>
      </c>
    </row>
    <row r="253" spans="2:14" ht="12.75" customHeight="1" x14ac:dyDescent="0.2">
      <c r="B253" s="10"/>
      <c r="C253" s="41"/>
      <c r="D253" s="15"/>
      <c r="E253" s="16"/>
    </row>
    <row r="254" spans="2:14" ht="12.75" customHeight="1" x14ac:dyDescent="0.2">
      <c r="B254" s="660"/>
      <c r="C254" s="36" t="s">
        <v>178</v>
      </c>
      <c r="D254" s="669"/>
      <c r="E254" s="670"/>
      <c r="F254" s="662"/>
      <c r="G254" s="662"/>
      <c r="H254" s="662"/>
      <c r="I254" s="662"/>
      <c r="J254" s="662"/>
      <c r="K254" s="662"/>
      <c r="L254" s="662"/>
      <c r="M254" s="662"/>
      <c r="N254" s="662"/>
    </row>
    <row r="255" spans="2:14" ht="12.75" customHeight="1" x14ac:dyDescent="0.2">
      <c r="B255" s="660"/>
      <c r="C255" s="37" t="s">
        <v>171</v>
      </c>
      <c r="D255" s="670">
        <f>+D244</f>
        <v>0</v>
      </c>
      <c r="E255" s="670"/>
      <c r="F255" s="662"/>
      <c r="G255" s="662"/>
      <c r="H255" s="662"/>
      <c r="I255" s="662"/>
      <c r="J255" s="662"/>
      <c r="K255" s="662"/>
      <c r="L255" s="662"/>
      <c r="M255" s="662"/>
      <c r="N255" s="662"/>
    </row>
    <row r="256" spans="2:14" ht="12.75" customHeight="1" x14ac:dyDescent="0.2">
      <c r="B256" s="660"/>
      <c r="C256" s="37" t="s">
        <v>172</v>
      </c>
      <c r="D256" s="670">
        <f>+D245+E252</f>
        <v>0</v>
      </c>
      <c r="E256" s="670"/>
      <c r="F256" s="662"/>
      <c r="G256" s="662"/>
      <c r="H256" s="662"/>
      <c r="I256" s="662"/>
      <c r="J256" s="662"/>
      <c r="K256" s="662"/>
      <c r="L256" s="662"/>
      <c r="M256" s="662"/>
      <c r="N256" s="662"/>
    </row>
    <row r="257" spans="2:14" ht="12.75" customHeight="1" x14ac:dyDescent="0.2">
      <c r="B257" s="660"/>
      <c r="C257" s="37" t="s">
        <v>173</v>
      </c>
      <c r="D257" s="670">
        <f>+D246</f>
        <v>0</v>
      </c>
      <c r="E257" s="670"/>
      <c r="F257" s="662"/>
      <c r="G257" s="662"/>
      <c r="H257" s="662"/>
      <c r="I257" s="662"/>
      <c r="J257" s="662"/>
      <c r="K257" s="662"/>
      <c r="L257" s="662"/>
      <c r="M257" s="662"/>
      <c r="N257" s="662"/>
    </row>
    <row r="258" spans="2:14" ht="12.75" customHeight="1" x14ac:dyDescent="0.2">
      <c r="B258" s="660"/>
      <c r="C258" s="42" t="s">
        <v>174</v>
      </c>
      <c r="D258" s="672">
        <f>+D247</f>
        <v>0</v>
      </c>
      <c r="E258" s="670"/>
      <c r="F258" s="662"/>
      <c r="G258" s="662"/>
      <c r="H258" s="662"/>
      <c r="I258" s="662"/>
      <c r="J258" s="662"/>
      <c r="K258" s="662"/>
      <c r="L258" s="662"/>
      <c r="M258" s="662"/>
      <c r="N258" s="662"/>
    </row>
    <row r="259" spans="2:14" ht="12.75" customHeight="1" x14ac:dyDescent="0.2">
      <c r="B259" s="660"/>
      <c r="C259" s="39" t="s">
        <v>175</v>
      </c>
      <c r="D259" s="661">
        <f>SUM(D255:D258)</f>
        <v>0</v>
      </c>
      <c r="E259" s="670"/>
      <c r="F259" s="662"/>
      <c r="G259" s="662"/>
      <c r="H259" s="662"/>
      <c r="I259" s="662"/>
      <c r="J259" s="662"/>
      <c r="K259" s="662"/>
      <c r="L259" s="662"/>
      <c r="M259" s="662"/>
      <c r="N259" s="662"/>
    </row>
    <row r="260" spans="2:14" ht="12.75" customHeight="1" x14ac:dyDescent="0.2">
      <c r="B260" s="660"/>
      <c r="C260" s="43"/>
      <c r="D260" s="669"/>
      <c r="E260" s="670"/>
      <c r="F260" s="662"/>
      <c r="G260" s="662"/>
      <c r="H260" s="662"/>
      <c r="I260" s="662"/>
      <c r="J260" s="662"/>
      <c r="K260" s="662"/>
      <c r="L260" s="662"/>
      <c r="M260" s="662"/>
      <c r="N260" s="662"/>
    </row>
    <row r="261" spans="2:14" ht="12.75" customHeight="1" x14ac:dyDescent="0.2">
      <c r="B261" s="660"/>
      <c r="C261" s="44" t="s">
        <v>179</v>
      </c>
      <c r="D261" s="670">
        <f>+i</f>
        <v>0</v>
      </c>
      <c r="E261" s="670">
        <f>+D259*D261</f>
        <v>0</v>
      </c>
      <c r="F261" s="662"/>
      <c r="G261" s="662"/>
      <c r="H261" s="662"/>
      <c r="I261" s="662"/>
      <c r="J261" s="662"/>
      <c r="K261" s="662"/>
      <c r="L261" s="662"/>
      <c r="M261" s="662"/>
      <c r="N261" s="662"/>
    </row>
    <row r="262" spans="2:14" ht="12.75" customHeight="1" x14ac:dyDescent="0.2">
      <c r="B262" s="660"/>
      <c r="C262" s="44" t="s">
        <v>180</v>
      </c>
      <c r="D262" s="670">
        <f>+p</f>
        <v>0</v>
      </c>
      <c r="E262" s="670">
        <f>(D259+E261)*D262</f>
        <v>0</v>
      </c>
      <c r="F262" s="662"/>
      <c r="G262" s="662"/>
      <c r="H262" s="662"/>
      <c r="I262" s="662"/>
      <c r="J262" s="662"/>
      <c r="K262" s="662"/>
      <c r="L262" s="662"/>
      <c r="M262" s="662"/>
      <c r="N262" s="662"/>
    </row>
    <row r="263" spans="2:14" ht="12.75" customHeight="1" x14ac:dyDescent="0.2">
      <c r="B263" s="660"/>
      <c r="C263" s="45" t="s">
        <v>181</v>
      </c>
      <c r="D263" s="669"/>
      <c r="E263" s="661">
        <f>+D259+E261+E262</f>
        <v>0</v>
      </c>
      <c r="F263" s="662"/>
      <c r="G263" s="662"/>
      <c r="H263" s="662"/>
      <c r="I263" s="662"/>
      <c r="J263" s="662"/>
      <c r="K263" s="662"/>
      <c r="L263" s="662"/>
      <c r="M263" s="662"/>
      <c r="N263" s="662"/>
    </row>
    <row r="264" spans="2:14" ht="12.75" customHeight="1" x14ac:dyDescent="0.2">
      <c r="B264" s="660"/>
      <c r="C264" s="668"/>
      <c r="D264" s="669"/>
      <c r="E264" s="670"/>
      <c r="F264" s="662"/>
      <c r="G264" s="662"/>
      <c r="H264" s="662"/>
      <c r="I264" s="662"/>
      <c r="J264" s="662"/>
      <c r="K264" s="662"/>
      <c r="L264" s="662"/>
      <c r="M264" s="662"/>
      <c r="N264" s="662"/>
    </row>
    <row r="265" spans="2:14" ht="12.75" customHeight="1" x14ac:dyDescent="0.2">
      <c r="B265" s="660"/>
      <c r="C265" s="668"/>
      <c r="D265" s="671" t="s">
        <v>182</v>
      </c>
      <c r="E265" s="670"/>
      <c r="F265" s="662"/>
      <c r="G265" s="662"/>
      <c r="H265" s="662"/>
      <c r="I265" s="662"/>
      <c r="J265" s="662"/>
      <c r="K265" s="662"/>
      <c r="L265" s="662"/>
      <c r="M265" s="662"/>
      <c r="N265" s="662"/>
    </row>
    <row r="266" spans="2:14" ht="12.75" customHeight="1" x14ac:dyDescent="0.2">
      <c r="B266" s="660"/>
      <c r="C266" s="668"/>
      <c r="D266" s="669"/>
      <c r="E266" s="670"/>
      <c r="F266" s="662"/>
      <c r="G266" s="662"/>
      <c r="H266" s="662"/>
      <c r="I266" s="662"/>
      <c r="J266" s="662"/>
      <c r="K266" s="662"/>
      <c r="L266" s="662"/>
      <c r="M266" s="662"/>
      <c r="N266" s="662"/>
    </row>
    <row r="267" spans="2:14" ht="51" x14ac:dyDescent="0.2">
      <c r="B267" s="658" t="s">
        <v>164</v>
      </c>
      <c r="C267" s="659" t="s">
        <v>827</v>
      </c>
      <c r="D267" s="660"/>
      <c r="E267" s="661"/>
      <c r="F267" s="662"/>
      <c r="G267" s="662"/>
      <c r="H267" s="662"/>
      <c r="I267" s="662"/>
      <c r="J267" s="662"/>
      <c r="K267" s="662"/>
      <c r="L267" s="662"/>
      <c r="M267" s="662"/>
      <c r="N267" s="663" t="s">
        <v>545</v>
      </c>
    </row>
    <row r="268" spans="2:14" ht="12.75" customHeight="1" x14ac:dyDescent="0.2">
      <c r="B268" s="658" t="s">
        <v>165</v>
      </c>
      <c r="C268" s="659" t="s">
        <v>1</v>
      </c>
      <c r="D268" s="660"/>
      <c r="E268" s="661"/>
      <c r="F268" s="662"/>
      <c r="G268" s="662"/>
      <c r="H268" s="662"/>
      <c r="I268" s="662"/>
      <c r="J268" s="662"/>
      <c r="K268" s="662"/>
      <c r="L268" s="662"/>
      <c r="M268" s="662"/>
      <c r="N268" s="662"/>
    </row>
    <row r="269" spans="2:14" ht="12.75" customHeight="1" x14ac:dyDescent="0.2">
      <c r="B269" s="658" t="s">
        <v>166</v>
      </c>
      <c r="C269" s="659" t="s">
        <v>104</v>
      </c>
      <c r="D269" s="660"/>
      <c r="E269" s="661"/>
      <c r="F269" s="662"/>
      <c r="G269" s="662"/>
      <c r="H269" s="662"/>
      <c r="I269" s="662"/>
      <c r="J269" s="662"/>
      <c r="K269" s="662"/>
      <c r="L269" s="662"/>
      <c r="M269" s="662"/>
      <c r="N269" s="662"/>
    </row>
    <row r="270" spans="2:14" ht="12.75" customHeight="1" x14ac:dyDescent="0.2">
      <c r="B270" s="660"/>
      <c r="C270" s="659"/>
      <c r="D270" s="660"/>
      <c r="E270" s="661"/>
      <c r="F270" s="662"/>
      <c r="G270" s="662"/>
      <c r="H270" s="662"/>
      <c r="I270" s="662"/>
      <c r="J270" s="662"/>
      <c r="K270" s="662"/>
      <c r="L270" s="662"/>
      <c r="M270" s="662"/>
      <c r="N270" s="662"/>
    </row>
    <row r="271" spans="2:14" ht="12.75" customHeight="1" x14ac:dyDescent="0.2">
      <c r="B271" s="660"/>
      <c r="C271" s="659"/>
      <c r="D271" s="660"/>
      <c r="E271" s="661"/>
      <c r="F271" s="662"/>
      <c r="G271" s="662"/>
      <c r="H271" s="662"/>
      <c r="I271" s="662"/>
      <c r="J271" s="662"/>
      <c r="K271" s="662"/>
      <c r="L271" s="662"/>
      <c r="M271" s="662"/>
      <c r="N271" s="662"/>
    </row>
    <row r="272" spans="2:14" ht="15" customHeight="1" x14ac:dyDescent="0.2">
      <c r="B272" s="664" t="s">
        <v>546</v>
      </c>
      <c r="C272" s="664"/>
      <c r="D272" s="664"/>
      <c r="E272" s="664"/>
      <c r="F272" s="664"/>
      <c r="G272" s="664"/>
      <c r="H272" s="664"/>
      <c r="I272" s="664"/>
      <c r="J272" s="664"/>
      <c r="K272" s="664"/>
      <c r="L272" s="664"/>
      <c r="M272" s="664"/>
      <c r="N272" s="664"/>
    </row>
    <row r="273" spans="2:14" ht="12.75" customHeight="1" x14ac:dyDescent="0.2">
      <c r="B273" s="10"/>
      <c r="C273" s="14"/>
      <c r="D273" s="15"/>
      <c r="E273" s="16"/>
    </row>
    <row r="274" spans="2:14" ht="12.75" customHeight="1" thickBot="1" x14ac:dyDescent="0.25">
      <c r="B274" s="10"/>
      <c r="C274" s="14"/>
      <c r="D274" s="15"/>
      <c r="E274" s="16"/>
    </row>
    <row r="275" spans="2:14" ht="26.25" customHeight="1" thickBot="1" x14ac:dyDescent="0.25">
      <c r="B275" s="30" t="s">
        <v>9</v>
      </c>
      <c r="C275" s="33" t="s">
        <v>10</v>
      </c>
      <c r="D275" s="31" t="s">
        <v>11</v>
      </c>
      <c r="E275" s="32" t="s">
        <v>12</v>
      </c>
      <c r="F275" s="2" t="s">
        <v>155</v>
      </c>
      <c r="G275" s="2" t="s">
        <v>156</v>
      </c>
      <c r="H275" s="2" t="s">
        <v>157</v>
      </c>
      <c r="I275" s="2" t="s">
        <v>158</v>
      </c>
      <c r="J275" s="2" t="s">
        <v>159</v>
      </c>
      <c r="K275" s="2" t="s">
        <v>160</v>
      </c>
      <c r="L275" s="2" t="s">
        <v>161</v>
      </c>
      <c r="M275" s="2" t="s">
        <v>162</v>
      </c>
      <c r="N275" s="3" t="s">
        <v>163</v>
      </c>
    </row>
    <row r="276" spans="2:14" ht="25.5" customHeight="1" x14ac:dyDescent="0.2">
      <c r="B276" s="51" t="s">
        <v>13</v>
      </c>
      <c r="C276" s="52" t="s">
        <v>198</v>
      </c>
      <c r="D276" s="53"/>
      <c r="E276" s="54"/>
      <c r="F276" s="603"/>
      <c r="G276" s="603"/>
      <c r="H276" s="603"/>
      <c r="I276" s="603"/>
      <c r="J276" s="55"/>
      <c r="K276" s="55"/>
      <c r="L276" s="55"/>
      <c r="M276" s="55"/>
      <c r="N276" s="56"/>
    </row>
    <row r="277" spans="2:14" ht="12.75" customHeight="1" x14ac:dyDescent="0.2">
      <c r="B277" s="57"/>
      <c r="C277" s="22" t="s">
        <v>116</v>
      </c>
      <c r="D277" s="21" t="s">
        <v>14</v>
      </c>
      <c r="E277" s="23">
        <v>82</v>
      </c>
      <c r="F277" s="604"/>
      <c r="G277" s="604"/>
      <c r="H277" s="604"/>
      <c r="I277" s="604"/>
      <c r="J277" s="20">
        <f t="shared" ref="J277" si="34">E277*F277</f>
        <v>0</v>
      </c>
      <c r="K277" s="20">
        <f t="shared" ref="K277" si="35">E277*G277</f>
        <v>0</v>
      </c>
      <c r="L277" s="20">
        <f t="shared" ref="L277" si="36">E277*H277</f>
        <v>0</v>
      </c>
      <c r="M277" s="20">
        <f t="shared" ref="M277" si="37">E277*I277</f>
        <v>0</v>
      </c>
      <c r="N277" s="58">
        <f t="shared" ref="N277" si="38">SUM(J277:M277)</f>
        <v>0</v>
      </c>
    </row>
    <row r="278" spans="2:14" ht="12.75" customHeight="1" x14ac:dyDescent="0.2">
      <c r="B278" s="57"/>
      <c r="C278" s="22" t="s">
        <v>105</v>
      </c>
      <c r="D278" s="21" t="s">
        <v>14</v>
      </c>
      <c r="E278" s="23">
        <v>18</v>
      </c>
      <c r="F278" s="604"/>
      <c r="G278" s="604"/>
      <c r="H278" s="604"/>
      <c r="I278" s="604"/>
      <c r="J278" s="20">
        <f t="shared" ref="J278:J295" si="39">E278*F278</f>
        <v>0</v>
      </c>
      <c r="K278" s="20">
        <f t="shared" ref="K278:K295" si="40">E278*G278</f>
        <v>0</v>
      </c>
      <c r="L278" s="20">
        <f t="shared" ref="L278:L295" si="41">E278*H278</f>
        <v>0</v>
      </c>
      <c r="M278" s="20">
        <f t="shared" ref="M278:M295" si="42">E278*I278</f>
        <v>0</v>
      </c>
      <c r="N278" s="58">
        <f t="shared" ref="N278:N295" si="43">SUM(J278:M278)</f>
        <v>0</v>
      </c>
    </row>
    <row r="279" spans="2:14" ht="12.75" customHeight="1" x14ac:dyDescent="0.2">
      <c r="B279" s="57"/>
      <c r="C279" s="22" t="s">
        <v>95</v>
      </c>
      <c r="D279" s="21" t="s">
        <v>14</v>
      </c>
      <c r="E279" s="23">
        <v>64</v>
      </c>
      <c r="F279" s="604"/>
      <c r="G279" s="604"/>
      <c r="H279" s="604"/>
      <c r="I279" s="604"/>
      <c r="J279" s="20">
        <f t="shared" si="39"/>
        <v>0</v>
      </c>
      <c r="K279" s="20">
        <f t="shared" si="40"/>
        <v>0</v>
      </c>
      <c r="L279" s="20">
        <f t="shared" si="41"/>
        <v>0</v>
      </c>
      <c r="M279" s="20">
        <f t="shared" si="42"/>
        <v>0</v>
      </c>
      <c r="N279" s="58">
        <f t="shared" si="43"/>
        <v>0</v>
      </c>
    </row>
    <row r="280" spans="2:14" ht="12.75" customHeight="1" x14ac:dyDescent="0.2">
      <c r="B280" s="61" t="s">
        <v>23</v>
      </c>
      <c r="C280" s="18" t="s">
        <v>38</v>
      </c>
      <c r="D280" s="21" t="s">
        <v>39</v>
      </c>
      <c r="E280" s="19">
        <v>220</v>
      </c>
      <c r="F280" s="604"/>
      <c r="G280" s="604"/>
      <c r="H280" s="604"/>
      <c r="I280" s="604"/>
      <c r="J280" s="20">
        <f t="shared" si="39"/>
        <v>0</v>
      </c>
      <c r="K280" s="20">
        <f t="shared" si="40"/>
        <v>0</v>
      </c>
      <c r="L280" s="20">
        <f t="shared" si="41"/>
        <v>0</v>
      </c>
      <c r="M280" s="20">
        <f t="shared" si="42"/>
        <v>0</v>
      </c>
      <c r="N280" s="58">
        <f t="shared" si="43"/>
        <v>0</v>
      </c>
    </row>
    <row r="281" spans="2:14" ht="12.75" customHeight="1" x14ac:dyDescent="0.2">
      <c r="B281" s="61" t="s">
        <v>27</v>
      </c>
      <c r="C281" s="18" t="s">
        <v>41</v>
      </c>
      <c r="D281" s="17"/>
      <c r="E281" s="19"/>
      <c r="F281" s="604"/>
      <c r="G281" s="604"/>
      <c r="H281" s="604"/>
      <c r="I281" s="604"/>
      <c r="J281" s="20"/>
      <c r="K281" s="20"/>
      <c r="L281" s="20"/>
      <c r="M281" s="20"/>
      <c r="N281" s="58"/>
    </row>
    <row r="282" spans="2:14" ht="25.5" customHeight="1" x14ac:dyDescent="0.2">
      <c r="B282" s="57"/>
      <c r="C282" s="22" t="s">
        <v>106</v>
      </c>
      <c r="D282" s="21" t="s">
        <v>25</v>
      </c>
      <c r="E282" s="23">
        <v>6</v>
      </c>
      <c r="F282" s="604"/>
      <c r="G282" s="604"/>
      <c r="H282" s="604"/>
      <c r="I282" s="604"/>
      <c r="J282" s="20">
        <f t="shared" si="39"/>
        <v>0</v>
      </c>
      <c r="K282" s="20">
        <f t="shared" si="40"/>
        <v>0</v>
      </c>
      <c r="L282" s="20">
        <f t="shared" si="41"/>
        <v>0</v>
      </c>
      <c r="M282" s="20">
        <f t="shared" si="42"/>
        <v>0</v>
      </c>
      <c r="N282" s="58">
        <f t="shared" si="43"/>
        <v>0</v>
      </c>
    </row>
    <row r="283" spans="2:14" ht="25.5" customHeight="1" x14ac:dyDescent="0.2">
      <c r="B283" s="57"/>
      <c r="C283" s="22" t="s">
        <v>107</v>
      </c>
      <c r="D283" s="21" t="s">
        <v>25</v>
      </c>
      <c r="E283" s="23">
        <v>6</v>
      </c>
      <c r="F283" s="604"/>
      <c r="G283" s="604"/>
      <c r="H283" s="604"/>
      <c r="I283" s="604"/>
      <c r="J283" s="20">
        <f t="shared" si="39"/>
        <v>0</v>
      </c>
      <c r="K283" s="20">
        <f t="shared" si="40"/>
        <v>0</v>
      </c>
      <c r="L283" s="20">
        <f t="shared" si="41"/>
        <v>0</v>
      </c>
      <c r="M283" s="20">
        <f t="shared" si="42"/>
        <v>0</v>
      </c>
      <c r="N283" s="58">
        <f t="shared" si="43"/>
        <v>0</v>
      </c>
    </row>
    <row r="284" spans="2:14" ht="25.5" customHeight="1" x14ac:dyDescent="0.2">
      <c r="B284" s="57"/>
      <c r="C284" s="22" t="s">
        <v>71</v>
      </c>
      <c r="D284" s="21" t="s">
        <v>25</v>
      </c>
      <c r="E284" s="23">
        <v>10</v>
      </c>
      <c r="F284" s="604"/>
      <c r="G284" s="604"/>
      <c r="H284" s="604"/>
      <c r="I284" s="604"/>
      <c r="J284" s="20">
        <f t="shared" si="39"/>
        <v>0</v>
      </c>
      <c r="K284" s="20">
        <f t="shared" si="40"/>
        <v>0</v>
      </c>
      <c r="L284" s="20">
        <f t="shared" si="41"/>
        <v>0</v>
      </c>
      <c r="M284" s="20">
        <f t="shared" si="42"/>
        <v>0</v>
      </c>
      <c r="N284" s="58">
        <f t="shared" si="43"/>
        <v>0</v>
      </c>
    </row>
    <row r="285" spans="2:14" ht="12.75" customHeight="1" x14ac:dyDescent="0.2">
      <c r="B285" s="57"/>
      <c r="C285" s="22" t="s">
        <v>108</v>
      </c>
      <c r="D285" s="21" t="s">
        <v>25</v>
      </c>
      <c r="E285" s="23">
        <v>6</v>
      </c>
      <c r="F285" s="604"/>
      <c r="G285" s="604"/>
      <c r="H285" s="604"/>
      <c r="I285" s="604"/>
      <c r="J285" s="20">
        <f t="shared" si="39"/>
        <v>0</v>
      </c>
      <c r="K285" s="20">
        <f t="shared" si="40"/>
        <v>0</v>
      </c>
      <c r="L285" s="20">
        <f t="shared" si="41"/>
        <v>0</v>
      </c>
      <c r="M285" s="20">
        <f t="shared" si="42"/>
        <v>0</v>
      </c>
      <c r="N285" s="58">
        <f t="shared" si="43"/>
        <v>0</v>
      </c>
    </row>
    <row r="286" spans="2:14" ht="12.75" customHeight="1" x14ac:dyDescent="0.2">
      <c r="B286" s="57"/>
      <c r="C286" s="22" t="s">
        <v>109</v>
      </c>
      <c r="D286" s="21" t="s">
        <v>25</v>
      </c>
      <c r="E286" s="23">
        <v>4</v>
      </c>
      <c r="F286" s="604"/>
      <c r="G286" s="604"/>
      <c r="H286" s="604"/>
      <c r="I286" s="604"/>
      <c r="J286" s="20">
        <f t="shared" si="39"/>
        <v>0</v>
      </c>
      <c r="K286" s="20">
        <f t="shared" si="40"/>
        <v>0</v>
      </c>
      <c r="L286" s="20">
        <f t="shared" si="41"/>
        <v>0</v>
      </c>
      <c r="M286" s="20">
        <f t="shared" si="42"/>
        <v>0</v>
      </c>
      <c r="N286" s="58">
        <f t="shared" si="43"/>
        <v>0</v>
      </c>
    </row>
    <row r="287" spans="2:14" ht="25.5" customHeight="1" x14ac:dyDescent="0.2">
      <c r="B287" s="57"/>
      <c r="C287" s="22" t="s">
        <v>110</v>
      </c>
      <c r="D287" s="21" t="s">
        <v>25</v>
      </c>
      <c r="E287" s="23">
        <v>5</v>
      </c>
      <c r="F287" s="604"/>
      <c r="G287" s="604"/>
      <c r="H287" s="604"/>
      <c r="I287" s="604"/>
      <c r="J287" s="20">
        <f t="shared" si="39"/>
        <v>0</v>
      </c>
      <c r="K287" s="20">
        <f t="shared" si="40"/>
        <v>0</v>
      </c>
      <c r="L287" s="20">
        <f t="shared" si="41"/>
        <v>0</v>
      </c>
      <c r="M287" s="20">
        <f t="shared" si="42"/>
        <v>0</v>
      </c>
      <c r="N287" s="58">
        <f t="shared" si="43"/>
        <v>0</v>
      </c>
    </row>
    <row r="288" spans="2:14" ht="12.75" customHeight="1" x14ac:dyDescent="0.2">
      <c r="B288" s="57"/>
      <c r="C288" s="22" t="s">
        <v>111</v>
      </c>
      <c r="D288" s="21" t="s">
        <v>25</v>
      </c>
      <c r="E288" s="23">
        <v>1</v>
      </c>
      <c r="F288" s="604"/>
      <c r="G288" s="604"/>
      <c r="H288" s="604"/>
      <c r="I288" s="604"/>
      <c r="J288" s="20">
        <f t="shared" si="39"/>
        <v>0</v>
      </c>
      <c r="K288" s="20">
        <f t="shared" si="40"/>
        <v>0</v>
      </c>
      <c r="L288" s="20">
        <f t="shared" si="41"/>
        <v>0</v>
      </c>
      <c r="M288" s="20">
        <f t="shared" si="42"/>
        <v>0</v>
      </c>
      <c r="N288" s="58">
        <f t="shared" si="43"/>
        <v>0</v>
      </c>
    </row>
    <row r="289" spans="2:14" ht="12.75" customHeight="1" x14ac:dyDescent="0.2">
      <c r="B289" s="61" t="s">
        <v>28</v>
      </c>
      <c r="C289" s="18" t="s">
        <v>56</v>
      </c>
      <c r="D289" s="17"/>
      <c r="E289" s="23"/>
      <c r="F289" s="604"/>
      <c r="G289" s="604"/>
      <c r="H289" s="604"/>
      <c r="I289" s="604"/>
      <c r="J289" s="20"/>
      <c r="K289" s="20"/>
      <c r="L289" s="20"/>
      <c r="M289" s="20"/>
      <c r="N289" s="58"/>
    </row>
    <row r="290" spans="2:14" ht="25.5" customHeight="1" x14ac:dyDescent="0.2">
      <c r="B290" s="61"/>
      <c r="C290" s="22" t="s">
        <v>61</v>
      </c>
      <c r="D290" s="21" t="s">
        <v>58</v>
      </c>
      <c r="E290" s="23">
        <v>164</v>
      </c>
      <c r="F290" s="604"/>
      <c r="G290" s="604"/>
      <c r="H290" s="604"/>
      <c r="I290" s="604"/>
      <c r="J290" s="20">
        <f t="shared" si="39"/>
        <v>0</v>
      </c>
      <c r="K290" s="20">
        <f t="shared" si="40"/>
        <v>0</v>
      </c>
      <c r="L290" s="20">
        <f t="shared" si="41"/>
        <v>0</v>
      </c>
      <c r="M290" s="20">
        <f t="shared" si="42"/>
        <v>0</v>
      </c>
      <c r="N290" s="58">
        <f t="shared" si="43"/>
        <v>0</v>
      </c>
    </row>
    <row r="291" spans="2:14" ht="12.75" customHeight="1" x14ac:dyDescent="0.2">
      <c r="B291" s="61"/>
      <c r="C291" s="22" t="s">
        <v>92</v>
      </c>
      <c r="D291" s="21" t="s">
        <v>58</v>
      </c>
      <c r="E291" s="23">
        <v>164</v>
      </c>
      <c r="F291" s="604"/>
      <c r="G291" s="604"/>
      <c r="H291" s="604"/>
      <c r="I291" s="604"/>
      <c r="J291" s="20">
        <f t="shared" si="39"/>
        <v>0</v>
      </c>
      <c r="K291" s="20">
        <f t="shared" si="40"/>
        <v>0</v>
      </c>
      <c r="L291" s="20">
        <f t="shared" si="41"/>
        <v>0</v>
      </c>
      <c r="M291" s="20">
        <f t="shared" si="42"/>
        <v>0</v>
      </c>
      <c r="N291" s="58">
        <f t="shared" si="43"/>
        <v>0</v>
      </c>
    </row>
    <row r="292" spans="2:14" ht="12.75" customHeight="1" x14ac:dyDescent="0.2">
      <c r="B292" s="61"/>
      <c r="C292" s="22" t="s">
        <v>93</v>
      </c>
      <c r="D292" s="21" t="s">
        <v>58</v>
      </c>
      <c r="E292" s="23">
        <v>164</v>
      </c>
      <c r="F292" s="604"/>
      <c r="G292" s="604"/>
      <c r="H292" s="604"/>
      <c r="I292" s="604"/>
      <c r="J292" s="20">
        <f t="shared" si="39"/>
        <v>0</v>
      </c>
      <c r="K292" s="20">
        <f t="shared" si="40"/>
        <v>0</v>
      </c>
      <c r="L292" s="20">
        <f t="shared" si="41"/>
        <v>0</v>
      </c>
      <c r="M292" s="20">
        <f t="shared" si="42"/>
        <v>0</v>
      </c>
      <c r="N292" s="58">
        <f t="shared" si="43"/>
        <v>0</v>
      </c>
    </row>
    <row r="293" spans="2:14" ht="12.75" customHeight="1" x14ac:dyDescent="0.2">
      <c r="B293" s="61"/>
      <c r="C293" s="22" t="s">
        <v>66</v>
      </c>
      <c r="D293" s="21" t="s">
        <v>34</v>
      </c>
      <c r="E293" s="23">
        <v>22</v>
      </c>
      <c r="F293" s="604"/>
      <c r="G293" s="604"/>
      <c r="H293" s="604"/>
      <c r="I293" s="604"/>
      <c r="J293" s="20">
        <f t="shared" si="39"/>
        <v>0</v>
      </c>
      <c r="K293" s="20">
        <f t="shared" si="40"/>
        <v>0</v>
      </c>
      <c r="L293" s="20">
        <f t="shared" si="41"/>
        <v>0</v>
      </c>
      <c r="M293" s="20">
        <f t="shared" si="42"/>
        <v>0</v>
      </c>
      <c r="N293" s="58">
        <f t="shared" si="43"/>
        <v>0</v>
      </c>
    </row>
    <row r="294" spans="2:14" ht="12.75" customHeight="1" x14ac:dyDescent="0.2">
      <c r="B294" s="61"/>
      <c r="C294" s="22" t="s">
        <v>112</v>
      </c>
      <c r="D294" s="21" t="s">
        <v>34</v>
      </c>
      <c r="E294" s="23">
        <v>22</v>
      </c>
      <c r="F294" s="604"/>
      <c r="G294" s="604"/>
      <c r="H294" s="604"/>
      <c r="I294" s="604"/>
      <c r="J294" s="20">
        <f t="shared" si="39"/>
        <v>0</v>
      </c>
      <c r="K294" s="20">
        <f t="shared" si="40"/>
        <v>0</v>
      </c>
      <c r="L294" s="20">
        <f t="shared" si="41"/>
        <v>0</v>
      </c>
      <c r="M294" s="20">
        <f t="shared" si="42"/>
        <v>0</v>
      </c>
      <c r="N294" s="58">
        <f t="shared" si="43"/>
        <v>0</v>
      </c>
    </row>
    <row r="295" spans="2:14" ht="26.25" customHeight="1" thickBot="1" x14ac:dyDescent="0.25">
      <c r="B295" s="64"/>
      <c r="C295" s="65" t="s">
        <v>67</v>
      </c>
      <c r="D295" s="66" t="s">
        <v>34</v>
      </c>
      <c r="E295" s="67">
        <v>24</v>
      </c>
      <c r="F295" s="605"/>
      <c r="G295" s="605"/>
      <c r="H295" s="605"/>
      <c r="I295" s="605"/>
      <c r="J295" s="68">
        <f t="shared" si="39"/>
        <v>0</v>
      </c>
      <c r="K295" s="68">
        <f t="shared" si="40"/>
        <v>0</v>
      </c>
      <c r="L295" s="68">
        <f t="shared" si="41"/>
        <v>0</v>
      </c>
      <c r="M295" s="68">
        <f t="shared" si="42"/>
        <v>0</v>
      </c>
      <c r="N295" s="69">
        <f t="shared" si="43"/>
        <v>0</v>
      </c>
    </row>
    <row r="296" spans="2:14" ht="12.75" customHeight="1" x14ac:dyDescent="0.2">
      <c r="B296" s="5"/>
      <c r="D296" s="6"/>
      <c r="E296" s="7"/>
      <c r="J296" s="49">
        <f>SUM(J277:J295)</f>
        <v>0</v>
      </c>
      <c r="K296" s="49">
        <f t="shared" ref="K296:N296" si="44">SUM(K277:K295)</f>
        <v>0</v>
      </c>
      <c r="L296" s="49">
        <f t="shared" si="44"/>
        <v>0</v>
      </c>
      <c r="M296" s="49">
        <f t="shared" si="44"/>
        <v>0</v>
      </c>
      <c r="N296" s="49">
        <f t="shared" si="44"/>
        <v>0</v>
      </c>
    </row>
    <row r="297" spans="2:14" ht="12.75" customHeight="1" x14ac:dyDescent="0.2">
      <c r="B297" s="10"/>
      <c r="C297" s="36" t="s">
        <v>170</v>
      </c>
      <c r="D297" s="15"/>
      <c r="E297" s="16"/>
    </row>
    <row r="298" spans="2:14" ht="12.75" customHeight="1" x14ac:dyDescent="0.2">
      <c r="B298" s="10"/>
      <c r="C298" s="37" t="s">
        <v>171</v>
      </c>
      <c r="D298" s="16">
        <f>+J296</f>
        <v>0</v>
      </c>
      <c r="E298" s="16"/>
    </row>
    <row r="299" spans="2:14" ht="12.75" customHeight="1" x14ac:dyDescent="0.2">
      <c r="B299" s="10"/>
      <c r="C299" s="37" t="s">
        <v>172</v>
      </c>
      <c r="D299" s="16">
        <f>+K296</f>
        <v>0</v>
      </c>
      <c r="E299" s="16"/>
    </row>
    <row r="300" spans="2:14" ht="12.75" customHeight="1" x14ac:dyDescent="0.2">
      <c r="B300" s="10"/>
      <c r="C300" s="37" t="s">
        <v>173</v>
      </c>
      <c r="D300" s="16">
        <f>+L296</f>
        <v>0</v>
      </c>
      <c r="E300" s="16"/>
    </row>
    <row r="301" spans="2:14" ht="12.75" customHeight="1" x14ac:dyDescent="0.2">
      <c r="B301" s="10"/>
      <c r="C301" s="38" t="s">
        <v>174</v>
      </c>
      <c r="D301" s="50">
        <f>+M296</f>
        <v>0</v>
      </c>
      <c r="E301" s="16"/>
    </row>
    <row r="302" spans="2:14" ht="12.75" customHeight="1" x14ac:dyDescent="0.2">
      <c r="B302" s="10"/>
      <c r="C302" s="39" t="s">
        <v>175</v>
      </c>
      <c r="D302" s="11">
        <f>SUM(D298:D301)</f>
        <v>0</v>
      </c>
      <c r="E302" s="16"/>
    </row>
    <row r="303" spans="2:14" ht="12.75" customHeight="1" x14ac:dyDescent="0.2">
      <c r="B303" s="10"/>
      <c r="C303" s="40"/>
      <c r="D303" s="15"/>
      <c r="E303" s="16"/>
    </row>
    <row r="304" spans="2:14" ht="12.75" customHeight="1" x14ac:dyDescent="0.2">
      <c r="B304" s="10"/>
      <c r="C304" s="41"/>
      <c r="D304" s="15"/>
      <c r="E304" s="16"/>
    </row>
    <row r="305" spans="2:14" ht="12.75" customHeight="1" x14ac:dyDescent="0.2">
      <c r="B305" s="10"/>
      <c r="C305" s="41" t="s">
        <v>176</v>
      </c>
      <c r="D305" s="15"/>
      <c r="E305" s="16"/>
    </row>
    <row r="306" spans="2:14" ht="12.75" customHeight="1" x14ac:dyDescent="0.2">
      <c r="B306" s="10"/>
      <c r="C306" s="41" t="s">
        <v>177</v>
      </c>
      <c r="D306" s="46">
        <v>2.2499999999999999E-2</v>
      </c>
      <c r="E306" s="16">
        <f>+D299*D306</f>
        <v>0</v>
      </c>
    </row>
    <row r="307" spans="2:14" ht="12.75" customHeight="1" x14ac:dyDescent="0.2">
      <c r="B307" s="10"/>
      <c r="C307" s="41"/>
      <c r="D307" s="15"/>
      <c r="E307" s="16"/>
    </row>
    <row r="308" spans="2:14" ht="12.75" customHeight="1" x14ac:dyDescent="0.2">
      <c r="B308" s="660"/>
      <c r="C308" s="36" t="s">
        <v>178</v>
      </c>
      <c r="D308" s="669"/>
      <c r="E308" s="670"/>
      <c r="F308" s="662"/>
      <c r="G308" s="662"/>
      <c r="H308" s="662"/>
      <c r="I308" s="662"/>
      <c r="J308" s="662"/>
      <c r="K308" s="662"/>
      <c r="L308" s="662"/>
      <c r="M308" s="662"/>
      <c r="N308" s="662"/>
    </row>
    <row r="309" spans="2:14" ht="12.75" customHeight="1" x14ac:dyDescent="0.2">
      <c r="B309" s="660"/>
      <c r="C309" s="37" t="s">
        <v>171</v>
      </c>
      <c r="D309" s="670">
        <f>+D298</f>
        <v>0</v>
      </c>
      <c r="E309" s="670"/>
      <c r="F309" s="662"/>
      <c r="G309" s="662"/>
      <c r="H309" s="662"/>
      <c r="I309" s="662"/>
      <c r="J309" s="662"/>
      <c r="K309" s="662"/>
      <c r="L309" s="662"/>
      <c r="M309" s="662"/>
      <c r="N309" s="662"/>
    </row>
    <row r="310" spans="2:14" ht="12.75" customHeight="1" x14ac:dyDescent="0.2">
      <c r="B310" s="660"/>
      <c r="C310" s="37" t="s">
        <v>172</v>
      </c>
      <c r="D310" s="670">
        <f>+D299+E306</f>
        <v>0</v>
      </c>
      <c r="E310" s="670"/>
      <c r="F310" s="662"/>
      <c r="G310" s="662"/>
      <c r="H310" s="662"/>
      <c r="I310" s="662"/>
      <c r="J310" s="662"/>
      <c r="K310" s="662"/>
      <c r="L310" s="662"/>
      <c r="M310" s="662"/>
      <c r="N310" s="662"/>
    </row>
    <row r="311" spans="2:14" ht="12.75" customHeight="1" x14ac:dyDescent="0.2">
      <c r="B311" s="660"/>
      <c r="C311" s="37" t="s">
        <v>173</v>
      </c>
      <c r="D311" s="670">
        <f>+D300</f>
        <v>0</v>
      </c>
      <c r="E311" s="670"/>
      <c r="F311" s="662"/>
      <c r="G311" s="662"/>
      <c r="H311" s="662"/>
      <c r="I311" s="662"/>
      <c r="J311" s="662"/>
      <c r="K311" s="662"/>
      <c r="L311" s="662"/>
      <c r="M311" s="662"/>
      <c r="N311" s="662"/>
    </row>
    <row r="312" spans="2:14" ht="12.75" customHeight="1" x14ac:dyDescent="0.2">
      <c r="B312" s="660"/>
      <c r="C312" s="42" t="s">
        <v>174</v>
      </c>
      <c r="D312" s="672">
        <f>+D301</f>
        <v>0</v>
      </c>
      <c r="E312" s="670"/>
      <c r="F312" s="662"/>
      <c r="G312" s="662"/>
      <c r="H312" s="662"/>
      <c r="I312" s="662"/>
      <c r="J312" s="662"/>
      <c r="K312" s="662"/>
      <c r="L312" s="662"/>
      <c r="M312" s="662"/>
      <c r="N312" s="662"/>
    </row>
    <row r="313" spans="2:14" ht="12.75" customHeight="1" x14ac:dyDescent="0.2">
      <c r="B313" s="660"/>
      <c r="C313" s="39" t="s">
        <v>175</v>
      </c>
      <c r="D313" s="661">
        <f>SUM(D309:D312)</f>
        <v>0</v>
      </c>
      <c r="E313" s="670"/>
      <c r="F313" s="662"/>
      <c r="G313" s="662"/>
      <c r="H313" s="662"/>
      <c r="I313" s="662"/>
      <c r="J313" s="662"/>
      <c r="K313" s="662"/>
      <c r="L313" s="662"/>
      <c r="M313" s="662"/>
      <c r="N313" s="662"/>
    </row>
    <row r="314" spans="2:14" ht="12.75" customHeight="1" x14ac:dyDescent="0.2">
      <c r="B314" s="660"/>
      <c r="C314" s="43"/>
      <c r="D314" s="669"/>
      <c r="E314" s="670"/>
      <c r="F314" s="662"/>
      <c r="G314" s="662"/>
      <c r="H314" s="662"/>
      <c r="I314" s="662"/>
      <c r="J314" s="662"/>
      <c r="K314" s="662"/>
      <c r="L314" s="662"/>
      <c r="M314" s="662"/>
      <c r="N314" s="662"/>
    </row>
    <row r="315" spans="2:14" ht="12.75" customHeight="1" x14ac:dyDescent="0.2">
      <c r="B315" s="660"/>
      <c r="C315" s="44" t="s">
        <v>179</v>
      </c>
      <c r="D315" s="670">
        <f>+i</f>
        <v>0</v>
      </c>
      <c r="E315" s="670">
        <f>+D313*D315</f>
        <v>0</v>
      </c>
      <c r="F315" s="662"/>
      <c r="G315" s="662"/>
      <c r="H315" s="662"/>
      <c r="I315" s="662"/>
      <c r="J315" s="662"/>
      <c r="K315" s="662"/>
      <c r="L315" s="662"/>
      <c r="M315" s="662"/>
      <c r="N315" s="662"/>
    </row>
    <row r="316" spans="2:14" ht="12.75" customHeight="1" x14ac:dyDescent="0.2">
      <c r="B316" s="660"/>
      <c r="C316" s="44" t="s">
        <v>180</v>
      </c>
      <c r="D316" s="670">
        <f>+p</f>
        <v>0</v>
      </c>
      <c r="E316" s="670">
        <f>(D313+E315)*D316</f>
        <v>0</v>
      </c>
      <c r="F316" s="662"/>
      <c r="G316" s="662"/>
      <c r="H316" s="662"/>
      <c r="I316" s="662"/>
      <c r="J316" s="662"/>
      <c r="K316" s="662"/>
      <c r="L316" s="662"/>
      <c r="M316" s="662"/>
      <c r="N316" s="662"/>
    </row>
    <row r="317" spans="2:14" ht="12.75" customHeight="1" x14ac:dyDescent="0.2">
      <c r="B317" s="660"/>
      <c r="C317" s="45" t="s">
        <v>181</v>
      </c>
      <c r="D317" s="669"/>
      <c r="E317" s="661">
        <f>+D313+E315+E316</f>
        <v>0</v>
      </c>
      <c r="F317" s="662"/>
      <c r="G317" s="662"/>
      <c r="H317" s="662"/>
      <c r="I317" s="662"/>
      <c r="J317" s="662"/>
      <c r="K317" s="662"/>
      <c r="L317" s="662"/>
      <c r="M317" s="662"/>
      <c r="N317" s="662"/>
    </row>
    <row r="318" spans="2:14" ht="12.75" customHeight="1" x14ac:dyDescent="0.2">
      <c r="B318" s="660"/>
      <c r="C318" s="668"/>
      <c r="D318" s="669"/>
      <c r="E318" s="670"/>
      <c r="F318" s="662"/>
      <c r="G318" s="662"/>
      <c r="H318" s="662"/>
      <c r="I318" s="662"/>
      <c r="J318" s="662"/>
      <c r="K318" s="662"/>
      <c r="L318" s="662"/>
      <c r="M318" s="662"/>
      <c r="N318" s="662"/>
    </row>
    <row r="319" spans="2:14" ht="12.75" customHeight="1" x14ac:dyDescent="0.2">
      <c r="B319" s="660"/>
      <c r="C319" s="668"/>
      <c r="D319" s="671" t="s">
        <v>182</v>
      </c>
      <c r="E319" s="670"/>
      <c r="F319" s="662"/>
      <c r="G319" s="662"/>
      <c r="H319" s="662"/>
      <c r="I319" s="662"/>
      <c r="J319" s="662"/>
      <c r="K319" s="662"/>
      <c r="L319" s="662"/>
      <c r="M319" s="662"/>
      <c r="N319" s="662"/>
    </row>
    <row r="320" spans="2:14" ht="12.75" customHeight="1" x14ac:dyDescent="0.2">
      <c r="B320" s="665"/>
      <c r="C320" s="666"/>
      <c r="D320" s="667"/>
      <c r="E320" s="662"/>
      <c r="F320" s="662"/>
      <c r="G320" s="662"/>
      <c r="H320" s="662"/>
      <c r="I320" s="662"/>
      <c r="J320" s="662"/>
      <c r="K320" s="662"/>
      <c r="L320" s="662"/>
      <c r="M320" s="662"/>
      <c r="N320" s="662"/>
    </row>
  </sheetData>
  <sheetProtection algorithmName="SHA-512" hashValue="XYNo2ZTNTOv60QDNKdGPelTrwyf7N13HeCraV7TvMM1tpR3aLCNhabPxWYAW6AJO+Dz58/pAxO4A4/ct4YL+Rw==" saltValue="S1G2j/1kG6OUPXi6C3s9kg==" spinCount="100000" sheet="1" objects="1" scenarios="1"/>
  <autoFilter ref="A9:N320"/>
  <customSheetViews>
    <customSheetView guid="{6CAB3AA1-4052-4182-9A19-891B6FE2556E}" showPageBreaks="1" printArea="1" showAutoFilter="1" view="pageBreakPreview">
      <pane xSplit="14" ySplit="9" topLeftCell="O310" activePane="bottomRight" state="frozen"/>
      <selection pane="bottomRight" activeCell="I336" sqref="I336"/>
      <rowBreaks count="4" manualBreakCount="4">
        <brk id="86" min="1" max="13" man="1"/>
        <brk id="151" max="16383" man="1"/>
        <brk id="207" max="16383" man="1"/>
        <brk id="266" max="16383" man="1"/>
      </rowBreaks>
      <pageMargins left="0.7" right="0.7" top="0.32" bottom="0.28000000000000003" header="0.3" footer="0.3"/>
      <pageSetup scale="68" orientation="landscape" r:id="rId1"/>
      <autoFilter ref="A9:AD320"/>
    </customSheetView>
    <customSheetView guid="{82314C13-0B75-4B07-8D1F-F8CAE284F715}" showPageBreaks="1" printArea="1" showAutoFilter="1" view="pageBreakPreview" topLeftCell="A4">
      <selection activeCell="O26" sqref="O26"/>
      <rowBreaks count="4" manualBreakCount="4">
        <brk id="86" min="1" max="13" man="1"/>
        <brk id="151" max="16383" man="1"/>
        <brk id="207" max="16383" man="1"/>
        <brk id="266" max="16383" man="1"/>
      </rowBreaks>
      <pageMargins left="0.7" right="0.7" top="0.32" bottom="0.28000000000000003" header="0.3" footer="0.3"/>
      <pageSetup scale="68" orientation="landscape" r:id="rId2"/>
      <autoFilter ref="A9:AD320"/>
    </customSheetView>
    <customSheetView guid="{366BE693-5B0B-4930-93EE-07D42F8809FA}" showPageBreaks="1" printArea="1" showAutoFilter="1" view="pageBreakPreview">
      <pane xSplit="12" ySplit="9" topLeftCell="O28" activePane="bottomRight" state="frozen"/>
      <selection pane="bottomRight" activeCell="Q77" sqref="Q77"/>
      <rowBreaks count="4" manualBreakCount="4">
        <brk id="86" min="1" max="13" man="1"/>
        <brk id="151" max="16383" man="1"/>
        <brk id="207" max="16383" man="1"/>
        <brk id="266" max="16383" man="1"/>
      </rowBreaks>
      <pageMargins left="0.7" right="0.7" top="0.32" bottom="0.28000000000000003" header="0.3" footer="0.3"/>
      <pageSetup scale="73" orientation="landscape" r:id="rId3"/>
      <autoFilter ref="A9:AD320"/>
    </customSheetView>
  </customSheetViews>
  <mergeCells count="5">
    <mergeCell ref="B6:N6"/>
    <mergeCell ref="B92:N92"/>
    <mergeCell ref="B157:N157"/>
    <mergeCell ref="B213:N213"/>
    <mergeCell ref="B272:N272"/>
  </mergeCells>
  <pageMargins left="0.7" right="0.7" top="0.32" bottom="0.28000000000000003" header="0.3" footer="0.3"/>
  <pageSetup scale="68" orientation="landscape" r:id="rId4"/>
  <rowBreaks count="4" manualBreakCount="4">
    <brk id="86" min="1" max="13" man="1"/>
    <brk id="151" max="16383" man="1"/>
    <brk id="207" max="16383" man="1"/>
    <brk id="2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view="pageBreakPreview" topLeftCell="A70" zoomScaleNormal="100" zoomScaleSheetLayoutView="100" workbookViewId="0">
      <selection activeCell="D98" sqref="D98"/>
    </sheetView>
  </sheetViews>
  <sheetFormatPr defaultColWidth="9.140625" defaultRowHeight="12.75" x14ac:dyDescent="0.2"/>
  <cols>
    <col min="1" max="1" width="3.42578125" style="9" customWidth="1"/>
    <col min="2" max="2" width="9.42578125" style="48" bestFit="1" customWidth="1"/>
    <col min="3" max="3" width="48.42578125" style="9" customWidth="1"/>
    <col min="4" max="4" width="9.85546875" style="48" bestFit="1" customWidth="1"/>
    <col min="5" max="5" width="9.85546875" style="9" bestFit="1" customWidth="1"/>
    <col min="6" max="6" width="11.28515625" style="9" bestFit="1" customWidth="1"/>
    <col min="7" max="9" width="9.140625" style="9"/>
    <col min="10" max="10" width="13.140625" style="9" customWidth="1"/>
    <col min="11" max="11" width="13.5703125" style="9" customWidth="1"/>
    <col min="12" max="13" width="9.140625" style="9" customWidth="1"/>
    <col min="14" max="14" width="11.5703125" style="9" customWidth="1"/>
    <col min="15" max="16384" width="9.140625" style="9"/>
  </cols>
  <sheetData>
    <row r="1" spans="1:14" ht="63.75" x14ac:dyDescent="0.2">
      <c r="A1" s="47"/>
      <c r="B1" s="658" t="s">
        <v>164</v>
      </c>
      <c r="C1" s="659" t="s">
        <v>827</v>
      </c>
      <c r="D1" s="660"/>
      <c r="E1" s="661"/>
      <c r="F1" s="662"/>
      <c r="G1" s="662"/>
      <c r="H1" s="662"/>
      <c r="I1" s="662"/>
      <c r="J1" s="662"/>
      <c r="K1" s="662"/>
      <c r="L1" s="662"/>
      <c r="M1" s="662"/>
      <c r="N1" s="663" t="s">
        <v>545</v>
      </c>
    </row>
    <row r="2" spans="1:14" x14ac:dyDescent="0.2">
      <c r="A2" s="47"/>
      <c r="B2" s="658" t="s">
        <v>165</v>
      </c>
      <c r="C2" s="659" t="s">
        <v>1</v>
      </c>
      <c r="D2" s="660"/>
      <c r="E2" s="661"/>
      <c r="F2" s="662"/>
      <c r="G2" s="662"/>
      <c r="H2" s="662"/>
      <c r="I2" s="662"/>
      <c r="J2" s="662"/>
      <c r="K2" s="662"/>
      <c r="L2" s="662"/>
      <c r="M2" s="662"/>
      <c r="N2" s="662"/>
    </row>
    <row r="3" spans="1:14" x14ac:dyDescent="0.2">
      <c r="A3" s="47"/>
      <c r="B3" s="658" t="s">
        <v>166</v>
      </c>
      <c r="C3" s="678" t="s">
        <v>265</v>
      </c>
      <c r="D3" s="660"/>
      <c r="E3" s="661"/>
      <c r="F3" s="662"/>
      <c r="G3" s="662"/>
      <c r="H3" s="662"/>
      <c r="I3" s="662"/>
      <c r="J3" s="662"/>
      <c r="K3" s="662"/>
      <c r="L3" s="662"/>
      <c r="M3" s="662"/>
      <c r="N3" s="662"/>
    </row>
    <row r="4" spans="1:14" x14ac:dyDescent="0.2">
      <c r="A4" s="47"/>
      <c r="B4" s="659"/>
      <c r="C4" s="659"/>
      <c r="D4" s="660"/>
      <c r="E4" s="661"/>
      <c r="F4" s="662"/>
      <c r="G4" s="662"/>
      <c r="H4" s="662"/>
      <c r="I4" s="662"/>
      <c r="J4" s="662"/>
      <c r="K4" s="662"/>
      <c r="L4" s="662"/>
      <c r="M4" s="662"/>
      <c r="N4" s="662"/>
    </row>
    <row r="5" spans="1:14" x14ac:dyDescent="0.2">
      <c r="A5" s="47"/>
      <c r="B5" s="660"/>
      <c r="C5" s="659"/>
      <c r="D5" s="660"/>
      <c r="E5" s="661"/>
      <c r="F5" s="662"/>
      <c r="G5" s="662"/>
      <c r="H5" s="662"/>
      <c r="I5" s="662"/>
      <c r="J5" s="662"/>
      <c r="K5" s="662"/>
      <c r="L5" s="662"/>
      <c r="M5" s="662"/>
      <c r="N5" s="662"/>
    </row>
    <row r="6" spans="1:14" ht="15" customHeight="1" x14ac:dyDescent="0.2">
      <c r="A6" s="47"/>
      <c r="B6" s="664" t="s">
        <v>546</v>
      </c>
      <c r="C6" s="664"/>
      <c r="D6" s="664"/>
      <c r="E6" s="664"/>
      <c r="F6" s="664"/>
      <c r="G6" s="664"/>
      <c r="H6" s="664"/>
      <c r="I6" s="664"/>
      <c r="J6" s="664"/>
      <c r="K6" s="664"/>
      <c r="L6" s="664"/>
      <c r="M6" s="664"/>
      <c r="N6" s="664"/>
    </row>
    <row r="7" spans="1:14" x14ac:dyDescent="0.2">
      <c r="A7" s="47"/>
      <c r="C7" s="12"/>
      <c r="D7" s="13"/>
      <c r="E7" s="8"/>
      <c r="F7" s="8"/>
      <c r="G7" s="8"/>
      <c r="H7" s="8"/>
      <c r="I7" s="8"/>
      <c r="J7" s="8"/>
      <c r="K7" s="8"/>
      <c r="L7" s="8"/>
      <c r="M7" s="8"/>
      <c r="N7" s="8"/>
    </row>
    <row r="8" spans="1:14" ht="13.5" thickBot="1" x14ac:dyDescent="0.25">
      <c r="A8" s="47"/>
      <c r="C8" s="12"/>
      <c r="D8" s="13"/>
      <c r="E8" s="8"/>
      <c r="F8" s="8"/>
      <c r="G8" s="8"/>
      <c r="H8" s="8"/>
      <c r="I8" s="8"/>
      <c r="J8" s="8"/>
      <c r="K8" s="8"/>
      <c r="L8" s="8"/>
      <c r="M8" s="8"/>
      <c r="N8" s="8"/>
    </row>
    <row r="9" spans="1:14" ht="26.25" thickBot="1" x14ac:dyDescent="0.25">
      <c r="A9" s="47"/>
      <c r="B9" s="30" t="s">
        <v>9</v>
      </c>
      <c r="C9" s="33" t="s">
        <v>10</v>
      </c>
      <c r="D9" s="31" t="s">
        <v>11</v>
      </c>
      <c r="E9" s="32" t="s">
        <v>12</v>
      </c>
      <c r="F9" s="2" t="s">
        <v>155</v>
      </c>
      <c r="G9" s="2" t="s">
        <v>156</v>
      </c>
      <c r="H9" s="2" t="s">
        <v>157</v>
      </c>
      <c r="I9" s="2" t="s">
        <v>158</v>
      </c>
      <c r="J9" s="2" t="s">
        <v>159</v>
      </c>
      <c r="K9" s="2" t="s">
        <v>160</v>
      </c>
      <c r="L9" s="2" t="s">
        <v>161</v>
      </c>
      <c r="M9" s="2" t="s">
        <v>162</v>
      </c>
      <c r="N9" s="3" t="s">
        <v>163</v>
      </c>
    </row>
    <row r="10" spans="1:14" x14ac:dyDescent="0.2">
      <c r="A10" s="47"/>
      <c r="B10" s="82"/>
      <c r="C10" s="83" t="s">
        <v>208</v>
      </c>
      <c r="D10" s="89"/>
      <c r="E10" s="84"/>
      <c r="F10" s="676"/>
      <c r="G10" s="677"/>
      <c r="H10" s="677"/>
      <c r="I10" s="677"/>
      <c r="J10" s="85"/>
      <c r="K10" s="85"/>
      <c r="L10" s="85"/>
      <c r="M10" s="85"/>
      <c r="N10" s="86"/>
    </row>
    <row r="11" spans="1:14" x14ac:dyDescent="0.2">
      <c r="A11" s="47"/>
      <c r="B11" s="87">
        <v>1</v>
      </c>
      <c r="C11" s="71" t="s">
        <v>209</v>
      </c>
      <c r="D11" s="80" t="s">
        <v>58</v>
      </c>
      <c r="E11" s="200">
        <v>770</v>
      </c>
      <c r="F11" s="604"/>
      <c r="G11" s="604"/>
      <c r="H11" s="604"/>
      <c r="I11" s="604"/>
      <c r="J11" s="20">
        <f t="shared" ref="J11" si="0">E11*F11</f>
        <v>0</v>
      </c>
      <c r="K11" s="20">
        <f t="shared" ref="K11" si="1">E11*G11</f>
        <v>0</v>
      </c>
      <c r="L11" s="20">
        <f t="shared" ref="L11" si="2">E11*H11</f>
        <v>0</v>
      </c>
      <c r="M11" s="20">
        <f t="shared" ref="M11" si="3">E11*I11</f>
        <v>0</v>
      </c>
      <c r="N11" s="58">
        <f t="shared" ref="N11" si="4">SUM(J11:M11)</f>
        <v>0</v>
      </c>
    </row>
    <row r="12" spans="1:14" x14ac:dyDescent="0.2">
      <c r="A12" s="47"/>
      <c r="B12" s="87">
        <v>2</v>
      </c>
      <c r="C12" s="152" t="s">
        <v>210</v>
      </c>
      <c r="D12" s="80" t="s">
        <v>58</v>
      </c>
      <c r="E12" s="200">
        <v>47.265000000000001</v>
      </c>
      <c r="F12" s="604"/>
      <c r="G12" s="604"/>
      <c r="H12" s="604"/>
      <c r="I12" s="604"/>
      <c r="J12" s="20">
        <f t="shared" ref="J12:J73" si="5">E12*F12</f>
        <v>0</v>
      </c>
      <c r="K12" s="20">
        <f t="shared" ref="K12:K73" si="6">E12*G12</f>
        <v>0</v>
      </c>
      <c r="L12" s="20">
        <f t="shared" ref="L12:L73" si="7">E12*H12</f>
        <v>0</v>
      </c>
      <c r="M12" s="20">
        <f t="shared" ref="M12:M73" si="8">E12*I12</f>
        <v>0</v>
      </c>
      <c r="N12" s="58">
        <f t="shared" ref="N12:N73" si="9">SUM(J12:M12)</f>
        <v>0</v>
      </c>
    </row>
    <row r="13" spans="1:14" x14ac:dyDescent="0.2">
      <c r="A13" s="47"/>
      <c r="B13" s="87">
        <v>3</v>
      </c>
      <c r="C13" s="71" t="s">
        <v>211</v>
      </c>
      <c r="D13" s="80" t="s">
        <v>58</v>
      </c>
      <c r="E13" s="200">
        <v>126.49999999999999</v>
      </c>
      <c r="F13" s="604"/>
      <c r="G13" s="604"/>
      <c r="H13" s="604"/>
      <c r="I13" s="604"/>
      <c r="J13" s="20">
        <f t="shared" si="5"/>
        <v>0</v>
      </c>
      <c r="K13" s="20">
        <f t="shared" si="6"/>
        <v>0</v>
      </c>
      <c r="L13" s="20">
        <f t="shared" si="7"/>
        <v>0</v>
      </c>
      <c r="M13" s="20">
        <f t="shared" si="8"/>
        <v>0</v>
      </c>
      <c r="N13" s="58">
        <f t="shared" si="9"/>
        <v>0</v>
      </c>
    </row>
    <row r="14" spans="1:14" x14ac:dyDescent="0.2">
      <c r="A14" s="47"/>
      <c r="B14" s="87">
        <v>4</v>
      </c>
      <c r="C14" s="71" t="s">
        <v>212</v>
      </c>
      <c r="D14" s="80" t="s">
        <v>58</v>
      </c>
      <c r="E14" s="200">
        <v>369.37999999999994</v>
      </c>
      <c r="F14" s="604"/>
      <c r="G14" s="604"/>
      <c r="H14" s="604"/>
      <c r="I14" s="604"/>
      <c r="J14" s="20">
        <f t="shared" si="5"/>
        <v>0</v>
      </c>
      <c r="K14" s="20">
        <f t="shared" si="6"/>
        <v>0</v>
      </c>
      <c r="L14" s="20">
        <f t="shared" si="7"/>
        <v>0</v>
      </c>
      <c r="M14" s="20">
        <f t="shared" si="8"/>
        <v>0</v>
      </c>
      <c r="N14" s="58">
        <f t="shared" si="9"/>
        <v>0</v>
      </c>
    </row>
    <row r="15" spans="1:14" x14ac:dyDescent="0.2">
      <c r="A15" s="47"/>
      <c r="B15" s="87">
        <v>5</v>
      </c>
      <c r="C15" s="71" t="s">
        <v>213</v>
      </c>
      <c r="D15" s="80" t="s">
        <v>58</v>
      </c>
      <c r="E15" s="200">
        <v>406.64</v>
      </c>
      <c r="F15" s="604"/>
      <c r="G15" s="604"/>
      <c r="H15" s="604"/>
      <c r="I15" s="604"/>
      <c r="J15" s="20">
        <f t="shared" si="5"/>
        <v>0</v>
      </c>
      <c r="K15" s="20">
        <f t="shared" si="6"/>
        <v>0</v>
      </c>
      <c r="L15" s="20">
        <f t="shared" si="7"/>
        <v>0</v>
      </c>
      <c r="M15" s="20">
        <f t="shared" si="8"/>
        <v>0</v>
      </c>
      <c r="N15" s="58">
        <f t="shared" si="9"/>
        <v>0</v>
      </c>
    </row>
    <row r="16" spans="1:14" x14ac:dyDescent="0.2">
      <c r="A16" s="47"/>
      <c r="B16" s="87">
        <v>6</v>
      </c>
      <c r="C16" s="71" t="s">
        <v>214</v>
      </c>
      <c r="D16" s="80" t="s">
        <v>58</v>
      </c>
      <c r="E16" s="200">
        <v>50.14</v>
      </c>
      <c r="F16" s="604"/>
      <c r="G16" s="604"/>
      <c r="H16" s="604"/>
      <c r="I16" s="604"/>
      <c r="J16" s="20">
        <f t="shared" si="5"/>
        <v>0</v>
      </c>
      <c r="K16" s="20">
        <f t="shared" si="6"/>
        <v>0</v>
      </c>
      <c r="L16" s="20">
        <f t="shared" si="7"/>
        <v>0</v>
      </c>
      <c r="M16" s="20">
        <f t="shared" si="8"/>
        <v>0</v>
      </c>
      <c r="N16" s="58">
        <f t="shared" si="9"/>
        <v>0</v>
      </c>
    </row>
    <row r="17" spans="1:14" x14ac:dyDescent="0.2">
      <c r="A17" s="47"/>
      <c r="B17" s="87">
        <v>7</v>
      </c>
      <c r="C17" s="71" t="s">
        <v>215</v>
      </c>
      <c r="D17" s="80" t="s">
        <v>58</v>
      </c>
      <c r="E17" s="200">
        <v>50.14</v>
      </c>
      <c r="F17" s="604"/>
      <c r="G17" s="604"/>
      <c r="H17" s="604"/>
      <c r="I17" s="604"/>
      <c r="J17" s="20">
        <f t="shared" si="5"/>
        <v>0</v>
      </c>
      <c r="K17" s="20">
        <f t="shared" si="6"/>
        <v>0</v>
      </c>
      <c r="L17" s="20">
        <f t="shared" si="7"/>
        <v>0</v>
      </c>
      <c r="M17" s="20">
        <f t="shared" si="8"/>
        <v>0</v>
      </c>
      <c r="N17" s="58">
        <f t="shared" si="9"/>
        <v>0</v>
      </c>
    </row>
    <row r="18" spans="1:14" x14ac:dyDescent="0.2">
      <c r="A18" s="47"/>
      <c r="B18" s="87">
        <v>8</v>
      </c>
      <c r="C18" s="71" t="s">
        <v>216</v>
      </c>
      <c r="D18" s="80" t="s">
        <v>58</v>
      </c>
      <c r="E18" s="200">
        <v>213.20999999999998</v>
      </c>
      <c r="F18" s="604"/>
      <c r="G18" s="604"/>
      <c r="H18" s="604"/>
      <c r="I18" s="604"/>
      <c r="J18" s="20">
        <f t="shared" si="5"/>
        <v>0</v>
      </c>
      <c r="K18" s="20">
        <f t="shared" si="6"/>
        <v>0</v>
      </c>
      <c r="L18" s="20">
        <f t="shared" si="7"/>
        <v>0</v>
      </c>
      <c r="M18" s="20">
        <f t="shared" si="8"/>
        <v>0</v>
      </c>
      <c r="N18" s="58">
        <f t="shared" si="9"/>
        <v>0</v>
      </c>
    </row>
    <row r="19" spans="1:14" x14ac:dyDescent="0.2">
      <c r="A19" s="47"/>
      <c r="B19" s="87">
        <v>9</v>
      </c>
      <c r="C19" s="71" t="s">
        <v>217</v>
      </c>
      <c r="D19" s="80" t="s">
        <v>58</v>
      </c>
      <c r="E19" s="200">
        <v>105.33999999999999</v>
      </c>
      <c r="F19" s="604"/>
      <c r="G19" s="604"/>
      <c r="H19" s="604"/>
      <c r="I19" s="604"/>
      <c r="J19" s="20">
        <f t="shared" si="5"/>
        <v>0</v>
      </c>
      <c r="K19" s="20">
        <f t="shared" si="6"/>
        <v>0</v>
      </c>
      <c r="L19" s="20">
        <f t="shared" si="7"/>
        <v>0</v>
      </c>
      <c r="M19" s="20">
        <f t="shared" si="8"/>
        <v>0</v>
      </c>
      <c r="N19" s="58">
        <f t="shared" si="9"/>
        <v>0</v>
      </c>
    </row>
    <row r="20" spans="1:14" x14ac:dyDescent="0.2">
      <c r="A20" s="47"/>
      <c r="B20" s="87">
        <v>10</v>
      </c>
      <c r="C20" s="71" t="s">
        <v>218</v>
      </c>
      <c r="D20" s="80" t="s">
        <v>58</v>
      </c>
      <c r="E20" s="200">
        <v>31.049999999999997</v>
      </c>
      <c r="F20" s="604"/>
      <c r="G20" s="604"/>
      <c r="H20" s="604"/>
      <c r="I20" s="604"/>
      <c r="J20" s="20">
        <f t="shared" si="5"/>
        <v>0</v>
      </c>
      <c r="K20" s="20">
        <f t="shared" si="6"/>
        <v>0</v>
      </c>
      <c r="L20" s="20">
        <f t="shared" si="7"/>
        <v>0</v>
      </c>
      <c r="M20" s="20">
        <f t="shared" si="8"/>
        <v>0</v>
      </c>
      <c r="N20" s="58">
        <f t="shared" si="9"/>
        <v>0</v>
      </c>
    </row>
    <row r="21" spans="1:14" x14ac:dyDescent="0.2">
      <c r="A21" s="47"/>
      <c r="B21" s="87">
        <v>11</v>
      </c>
      <c r="C21" s="81" t="s">
        <v>543</v>
      </c>
      <c r="D21" s="80" t="s">
        <v>58</v>
      </c>
      <c r="E21" s="200">
        <v>62</v>
      </c>
      <c r="F21" s="604"/>
      <c r="G21" s="604"/>
      <c r="H21" s="604"/>
      <c r="I21" s="604"/>
      <c r="J21" s="20">
        <f>E21*F21</f>
        <v>0</v>
      </c>
      <c r="K21" s="20">
        <f>E21*G21</f>
        <v>0</v>
      </c>
      <c r="L21" s="20">
        <f>E21*H21</f>
        <v>0</v>
      </c>
      <c r="M21" s="20">
        <f>E21*I21</f>
        <v>0</v>
      </c>
      <c r="N21" s="58">
        <f>SUM(J21:M21)</f>
        <v>0</v>
      </c>
    </row>
    <row r="22" spans="1:14" x14ac:dyDescent="0.2">
      <c r="A22" s="47"/>
      <c r="B22" s="87">
        <v>12</v>
      </c>
      <c r="C22" s="71" t="s">
        <v>219</v>
      </c>
      <c r="D22" s="80" t="s">
        <v>58</v>
      </c>
      <c r="E22" s="201">
        <v>85.825000000000003</v>
      </c>
      <c r="F22" s="604"/>
      <c r="G22" s="604"/>
      <c r="H22" s="604"/>
      <c r="I22" s="604"/>
      <c r="J22" s="20">
        <f t="shared" si="5"/>
        <v>0</v>
      </c>
      <c r="K22" s="20">
        <f t="shared" si="6"/>
        <v>0</v>
      </c>
      <c r="L22" s="20">
        <f t="shared" si="7"/>
        <v>0</v>
      </c>
      <c r="M22" s="20">
        <f t="shared" si="8"/>
        <v>0</v>
      </c>
      <c r="N22" s="58">
        <f t="shared" si="9"/>
        <v>0</v>
      </c>
    </row>
    <row r="23" spans="1:14" x14ac:dyDescent="0.2">
      <c r="A23" s="47"/>
      <c r="B23" s="87">
        <v>13</v>
      </c>
      <c r="C23" s="71" t="s">
        <v>220</v>
      </c>
      <c r="D23" s="80" t="s">
        <v>58</v>
      </c>
      <c r="E23" s="200">
        <v>107.86999999999999</v>
      </c>
      <c r="F23" s="604"/>
      <c r="G23" s="604"/>
      <c r="H23" s="604"/>
      <c r="I23" s="604"/>
      <c r="J23" s="20">
        <f t="shared" si="5"/>
        <v>0</v>
      </c>
      <c r="K23" s="20">
        <f t="shared" si="6"/>
        <v>0</v>
      </c>
      <c r="L23" s="20">
        <f t="shared" si="7"/>
        <v>0</v>
      </c>
      <c r="M23" s="20">
        <f t="shared" si="8"/>
        <v>0</v>
      </c>
      <c r="N23" s="58">
        <f t="shared" si="9"/>
        <v>0</v>
      </c>
    </row>
    <row r="24" spans="1:14" x14ac:dyDescent="0.2">
      <c r="A24" s="47"/>
      <c r="B24" s="87">
        <v>14</v>
      </c>
      <c r="C24" s="71" t="s">
        <v>221</v>
      </c>
      <c r="D24" s="80" t="s">
        <v>58</v>
      </c>
      <c r="E24" s="200">
        <v>99.704999999999998</v>
      </c>
      <c r="F24" s="604"/>
      <c r="G24" s="604"/>
      <c r="H24" s="604"/>
      <c r="I24" s="604"/>
      <c r="J24" s="20">
        <f t="shared" si="5"/>
        <v>0</v>
      </c>
      <c r="K24" s="20">
        <f t="shared" si="6"/>
        <v>0</v>
      </c>
      <c r="L24" s="20">
        <f t="shared" si="7"/>
        <v>0</v>
      </c>
      <c r="M24" s="20">
        <f t="shared" si="8"/>
        <v>0</v>
      </c>
      <c r="N24" s="58">
        <f t="shared" si="9"/>
        <v>0</v>
      </c>
    </row>
    <row r="25" spans="1:14" x14ac:dyDescent="0.2">
      <c r="A25" s="47"/>
      <c r="B25" s="87">
        <v>15</v>
      </c>
      <c r="C25" s="71" t="s">
        <v>222</v>
      </c>
      <c r="D25" s="80" t="s">
        <v>58</v>
      </c>
      <c r="E25" s="200">
        <v>87.169999999999987</v>
      </c>
      <c r="F25" s="604"/>
      <c r="G25" s="604"/>
      <c r="H25" s="604"/>
      <c r="I25" s="604"/>
      <c r="J25" s="20">
        <f t="shared" si="5"/>
        <v>0</v>
      </c>
      <c r="K25" s="20">
        <f t="shared" si="6"/>
        <v>0</v>
      </c>
      <c r="L25" s="20">
        <f t="shared" si="7"/>
        <v>0</v>
      </c>
      <c r="M25" s="20">
        <f t="shared" si="8"/>
        <v>0</v>
      </c>
      <c r="N25" s="58">
        <f t="shared" si="9"/>
        <v>0</v>
      </c>
    </row>
    <row r="26" spans="1:14" x14ac:dyDescent="0.2">
      <c r="A26" s="47"/>
      <c r="B26" s="87">
        <v>16</v>
      </c>
      <c r="C26" s="71" t="s">
        <v>223</v>
      </c>
      <c r="D26" s="80" t="s">
        <v>58</v>
      </c>
      <c r="E26" s="200">
        <v>90.61999999999999</v>
      </c>
      <c r="F26" s="604"/>
      <c r="G26" s="604"/>
      <c r="H26" s="604"/>
      <c r="I26" s="604"/>
      <c r="J26" s="20">
        <f t="shared" si="5"/>
        <v>0</v>
      </c>
      <c r="K26" s="20">
        <f t="shared" si="6"/>
        <v>0</v>
      </c>
      <c r="L26" s="20">
        <f t="shared" si="7"/>
        <v>0</v>
      </c>
      <c r="M26" s="20">
        <f t="shared" si="8"/>
        <v>0</v>
      </c>
      <c r="N26" s="58">
        <f t="shared" si="9"/>
        <v>0</v>
      </c>
    </row>
    <row r="27" spans="1:14" x14ac:dyDescent="0.2">
      <c r="A27" s="47"/>
      <c r="B27" s="87">
        <v>17</v>
      </c>
      <c r="C27" s="71" t="s">
        <v>224</v>
      </c>
      <c r="D27" s="80" t="s">
        <v>58</v>
      </c>
      <c r="E27" s="200">
        <v>90.61999999999999</v>
      </c>
      <c r="F27" s="604"/>
      <c r="G27" s="604"/>
      <c r="H27" s="604"/>
      <c r="I27" s="604"/>
      <c r="J27" s="20">
        <f t="shared" si="5"/>
        <v>0</v>
      </c>
      <c r="K27" s="20">
        <f t="shared" si="6"/>
        <v>0</v>
      </c>
      <c r="L27" s="20">
        <f t="shared" si="7"/>
        <v>0</v>
      </c>
      <c r="M27" s="20">
        <f t="shared" si="8"/>
        <v>0</v>
      </c>
      <c r="N27" s="58">
        <f t="shared" si="9"/>
        <v>0</v>
      </c>
    </row>
    <row r="28" spans="1:14" x14ac:dyDescent="0.2">
      <c r="A28" s="47"/>
      <c r="B28" s="87">
        <v>18</v>
      </c>
      <c r="C28" s="71" t="s">
        <v>225</v>
      </c>
      <c r="D28" s="80" t="s">
        <v>58</v>
      </c>
      <c r="E28" s="200">
        <v>130.41</v>
      </c>
      <c r="F28" s="604"/>
      <c r="G28" s="604"/>
      <c r="H28" s="604"/>
      <c r="I28" s="604"/>
      <c r="J28" s="20">
        <f t="shared" si="5"/>
        <v>0</v>
      </c>
      <c r="K28" s="20">
        <f t="shared" si="6"/>
        <v>0</v>
      </c>
      <c r="L28" s="20">
        <f t="shared" si="7"/>
        <v>0</v>
      </c>
      <c r="M28" s="20">
        <f t="shared" si="8"/>
        <v>0</v>
      </c>
      <c r="N28" s="58">
        <f t="shared" si="9"/>
        <v>0</v>
      </c>
    </row>
    <row r="29" spans="1:14" x14ac:dyDescent="0.2">
      <c r="A29" s="47"/>
      <c r="B29" s="87">
        <v>19</v>
      </c>
      <c r="C29" s="71" t="s">
        <v>226</v>
      </c>
      <c r="D29" s="80" t="s">
        <v>58</v>
      </c>
      <c r="E29" s="200">
        <v>17.25</v>
      </c>
      <c r="F29" s="604"/>
      <c r="G29" s="604"/>
      <c r="H29" s="604"/>
      <c r="I29" s="604"/>
      <c r="J29" s="20">
        <f t="shared" si="5"/>
        <v>0</v>
      </c>
      <c r="K29" s="20">
        <f t="shared" si="6"/>
        <v>0</v>
      </c>
      <c r="L29" s="20">
        <f t="shared" si="7"/>
        <v>0</v>
      </c>
      <c r="M29" s="20">
        <f t="shared" si="8"/>
        <v>0</v>
      </c>
      <c r="N29" s="58">
        <f t="shared" si="9"/>
        <v>0</v>
      </c>
    </row>
    <row r="30" spans="1:14" x14ac:dyDescent="0.2">
      <c r="A30" s="47"/>
      <c r="B30" s="87">
        <v>20</v>
      </c>
      <c r="C30" s="71" t="s">
        <v>227</v>
      </c>
      <c r="D30" s="80" t="s">
        <v>58</v>
      </c>
      <c r="E30" s="200">
        <v>100.73999999999998</v>
      </c>
      <c r="F30" s="604"/>
      <c r="G30" s="604"/>
      <c r="H30" s="604"/>
      <c r="I30" s="604"/>
      <c r="J30" s="20">
        <f t="shared" si="5"/>
        <v>0</v>
      </c>
      <c r="K30" s="20">
        <f t="shared" si="6"/>
        <v>0</v>
      </c>
      <c r="L30" s="20">
        <f t="shared" si="7"/>
        <v>0</v>
      </c>
      <c r="M30" s="20">
        <f t="shared" si="8"/>
        <v>0</v>
      </c>
      <c r="N30" s="58">
        <f t="shared" si="9"/>
        <v>0</v>
      </c>
    </row>
    <row r="31" spans="1:14" x14ac:dyDescent="0.2">
      <c r="A31" s="47"/>
      <c r="B31" s="87">
        <v>21</v>
      </c>
      <c r="C31" s="71" t="s">
        <v>228</v>
      </c>
      <c r="D31" s="80" t="s">
        <v>58</v>
      </c>
      <c r="E31" s="201">
        <v>1719.92</v>
      </c>
      <c r="F31" s="604"/>
      <c r="G31" s="604"/>
      <c r="H31" s="604"/>
      <c r="I31" s="604"/>
      <c r="J31" s="20">
        <f t="shared" si="5"/>
        <v>0</v>
      </c>
      <c r="K31" s="20">
        <f t="shared" si="6"/>
        <v>0</v>
      </c>
      <c r="L31" s="20">
        <f t="shared" si="7"/>
        <v>0</v>
      </c>
      <c r="M31" s="20">
        <f t="shared" si="8"/>
        <v>0</v>
      </c>
      <c r="N31" s="58">
        <f t="shared" si="9"/>
        <v>0</v>
      </c>
    </row>
    <row r="32" spans="1:14" x14ac:dyDescent="0.2">
      <c r="A32" s="47"/>
      <c r="B32" s="87">
        <v>22</v>
      </c>
      <c r="C32" s="71" t="s">
        <v>229</v>
      </c>
      <c r="D32" s="80" t="s">
        <v>58</v>
      </c>
      <c r="E32" s="200">
        <v>307.85499999999996</v>
      </c>
      <c r="F32" s="604"/>
      <c r="G32" s="604"/>
      <c r="H32" s="604"/>
      <c r="I32" s="604"/>
      <c r="J32" s="20">
        <f t="shared" si="5"/>
        <v>0</v>
      </c>
      <c r="K32" s="20">
        <f t="shared" si="6"/>
        <v>0</v>
      </c>
      <c r="L32" s="20">
        <f t="shared" si="7"/>
        <v>0</v>
      </c>
      <c r="M32" s="20">
        <f t="shared" si="8"/>
        <v>0</v>
      </c>
      <c r="N32" s="58">
        <f t="shared" si="9"/>
        <v>0</v>
      </c>
    </row>
    <row r="33" spans="1:14" x14ac:dyDescent="0.2">
      <c r="A33" s="47"/>
      <c r="B33" s="87">
        <v>23</v>
      </c>
      <c r="C33" s="71" t="s">
        <v>230</v>
      </c>
      <c r="D33" s="80" t="s">
        <v>58</v>
      </c>
      <c r="E33" s="200">
        <v>502.09</v>
      </c>
      <c r="F33" s="604"/>
      <c r="G33" s="604"/>
      <c r="H33" s="604"/>
      <c r="I33" s="604"/>
      <c r="J33" s="20">
        <f t="shared" si="5"/>
        <v>0</v>
      </c>
      <c r="K33" s="20">
        <f t="shared" si="6"/>
        <v>0</v>
      </c>
      <c r="L33" s="20">
        <f t="shared" si="7"/>
        <v>0</v>
      </c>
      <c r="M33" s="20">
        <f t="shared" si="8"/>
        <v>0</v>
      </c>
      <c r="N33" s="58">
        <f t="shared" si="9"/>
        <v>0</v>
      </c>
    </row>
    <row r="34" spans="1:14" x14ac:dyDescent="0.2">
      <c r="A34" s="47"/>
      <c r="B34" s="87">
        <v>24</v>
      </c>
      <c r="C34" s="71" t="s">
        <v>231</v>
      </c>
      <c r="D34" s="80" t="s">
        <v>58</v>
      </c>
      <c r="E34" s="200">
        <v>73.36999999999999</v>
      </c>
      <c r="F34" s="604"/>
      <c r="G34" s="604"/>
      <c r="H34" s="604"/>
      <c r="I34" s="604"/>
      <c r="J34" s="20">
        <f t="shared" si="5"/>
        <v>0</v>
      </c>
      <c r="K34" s="20">
        <f t="shared" si="6"/>
        <v>0</v>
      </c>
      <c r="L34" s="20">
        <f t="shared" si="7"/>
        <v>0</v>
      </c>
      <c r="M34" s="20">
        <f t="shared" si="8"/>
        <v>0</v>
      </c>
      <c r="N34" s="58">
        <f t="shared" si="9"/>
        <v>0</v>
      </c>
    </row>
    <row r="35" spans="1:14" x14ac:dyDescent="0.2">
      <c r="A35" s="47"/>
      <c r="B35" s="87">
        <v>25</v>
      </c>
      <c r="C35" s="71" t="s">
        <v>232</v>
      </c>
      <c r="D35" s="80" t="s">
        <v>58</v>
      </c>
      <c r="E35" s="200">
        <v>218.49999999999997</v>
      </c>
      <c r="F35" s="604"/>
      <c r="G35" s="604"/>
      <c r="H35" s="604"/>
      <c r="I35" s="604"/>
      <c r="J35" s="20">
        <f t="shared" si="5"/>
        <v>0</v>
      </c>
      <c r="K35" s="20">
        <f t="shared" si="6"/>
        <v>0</v>
      </c>
      <c r="L35" s="20">
        <f t="shared" si="7"/>
        <v>0</v>
      </c>
      <c r="M35" s="20">
        <f t="shared" si="8"/>
        <v>0</v>
      </c>
      <c r="N35" s="58">
        <f t="shared" si="9"/>
        <v>0</v>
      </c>
    </row>
    <row r="36" spans="1:14" x14ac:dyDescent="0.2">
      <c r="A36" s="47"/>
      <c r="B36" s="87">
        <v>26</v>
      </c>
      <c r="C36" s="71" t="s">
        <v>233</v>
      </c>
      <c r="D36" s="80" t="s">
        <v>25</v>
      </c>
      <c r="E36" s="200">
        <v>36</v>
      </c>
      <c r="F36" s="604"/>
      <c r="G36" s="604"/>
      <c r="H36" s="604"/>
      <c r="I36" s="604"/>
      <c r="J36" s="20">
        <f t="shared" si="5"/>
        <v>0</v>
      </c>
      <c r="K36" s="20">
        <f t="shared" si="6"/>
        <v>0</v>
      </c>
      <c r="L36" s="20">
        <f t="shared" si="7"/>
        <v>0</v>
      </c>
      <c r="M36" s="20">
        <f t="shared" si="8"/>
        <v>0</v>
      </c>
      <c r="N36" s="58">
        <f t="shared" si="9"/>
        <v>0</v>
      </c>
    </row>
    <row r="37" spans="1:14" x14ac:dyDescent="0.2">
      <c r="A37" s="47"/>
      <c r="B37" s="87">
        <v>27</v>
      </c>
      <c r="C37" s="71" t="s">
        <v>234</v>
      </c>
      <c r="D37" s="80" t="s">
        <v>25</v>
      </c>
      <c r="E37" s="200">
        <v>6</v>
      </c>
      <c r="F37" s="604"/>
      <c r="G37" s="604"/>
      <c r="H37" s="604"/>
      <c r="I37" s="604"/>
      <c r="J37" s="20">
        <f t="shared" si="5"/>
        <v>0</v>
      </c>
      <c r="K37" s="20">
        <f t="shared" si="6"/>
        <v>0</v>
      </c>
      <c r="L37" s="20">
        <f t="shared" si="7"/>
        <v>0</v>
      </c>
      <c r="M37" s="20">
        <f t="shared" si="8"/>
        <v>0</v>
      </c>
      <c r="N37" s="58">
        <f t="shared" si="9"/>
        <v>0</v>
      </c>
    </row>
    <row r="38" spans="1:14" x14ac:dyDescent="0.2">
      <c r="A38" s="47"/>
      <c r="B38" s="87">
        <v>28</v>
      </c>
      <c r="C38" s="71" t="s">
        <v>266</v>
      </c>
      <c r="D38" s="80" t="s">
        <v>25</v>
      </c>
      <c r="E38" s="200">
        <f>18</f>
        <v>18</v>
      </c>
      <c r="F38" s="604"/>
      <c r="G38" s="604"/>
      <c r="H38" s="604"/>
      <c r="I38" s="604"/>
      <c r="J38" s="20">
        <f t="shared" si="5"/>
        <v>0</v>
      </c>
      <c r="K38" s="20">
        <f t="shared" si="6"/>
        <v>0</v>
      </c>
      <c r="L38" s="20">
        <f t="shared" si="7"/>
        <v>0</v>
      </c>
      <c r="M38" s="20">
        <f t="shared" si="8"/>
        <v>0</v>
      </c>
      <c r="N38" s="58">
        <f t="shared" si="9"/>
        <v>0</v>
      </c>
    </row>
    <row r="39" spans="1:14" x14ac:dyDescent="0.2">
      <c r="A39" s="47"/>
      <c r="B39" s="87">
        <v>29</v>
      </c>
      <c r="C39" s="71" t="s">
        <v>235</v>
      </c>
      <c r="D39" s="80" t="s">
        <v>25</v>
      </c>
      <c r="E39" s="200">
        <v>22</v>
      </c>
      <c r="F39" s="604"/>
      <c r="G39" s="604"/>
      <c r="H39" s="604"/>
      <c r="I39" s="604"/>
      <c r="J39" s="20">
        <f t="shared" si="5"/>
        <v>0</v>
      </c>
      <c r="K39" s="20">
        <f t="shared" si="6"/>
        <v>0</v>
      </c>
      <c r="L39" s="20">
        <f t="shared" si="7"/>
        <v>0</v>
      </c>
      <c r="M39" s="20">
        <f t="shared" si="8"/>
        <v>0</v>
      </c>
      <c r="N39" s="58">
        <f t="shared" si="9"/>
        <v>0</v>
      </c>
    </row>
    <row r="40" spans="1:14" x14ac:dyDescent="0.2">
      <c r="A40" s="47"/>
      <c r="B40" s="87">
        <v>30</v>
      </c>
      <c r="C40" s="71" t="s">
        <v>236</v>
      </c>
      <c r="D40" s="80" t="s">
        <v>25</v>
      </c>
      <c r="E40" s="200">
        <f>8*2</f>
        <v>16</v>
      </c>
      <c r="F40" s="604"/>
      <c r="G40" s="604"/>
      <c r="H40" s="604"/>
      <c r="I40" s="604"/>
      <c r="J40" s="20">
        <f t="shared" si="5"/>
        <v>0</v>
      </c>
      <c r="K40" s="20">
        <f t="shared" si="6"/>
        <v>0</v>
      </c>
      <c r="L40" s="20">
        <f t="shared" si="7"/>
        <v>0</v>
      </c>
      <c r="M40" s="20">
        <f t="shared" si="8"/>
        <v>0</v>
      </c>
      <c r="N40" s="58">
        <f t="shared" si="9"/>
        <v>0</v>
      </c>
    </row>
    <row r="41" spans="1:14" x14ac:dyDescent="0.2">
      <c r="A41" s="47"/>
      <c r="B41" s="87">
        <v>31</v>
      </c>
      <c r="C41" s="71" t="s">
        <v>237</v>
      </c>
      <c r="D41" s="80" t="s">
        <v>25</v>
      </c>
      <c r="E41" s="200">
        <f>8*2</f>
        <v>16</v>
      </c>
      <c r="F41" s="604"/>
      <c r="G41" s="604"/>
      <c r="H41" s="604"/>
      <c r="I41" s="604"/>
      <c r="J41" s="20">
        <f t="shared" si="5"/>
        <v>0</v>
      </c>
      <c r="K41" s="20">
        <f t="shared" si="6"/>
        <v>0</v>
      </c>
      <c r="L41" s="20">
        <f t="shared" si="7"/>
        <v>0</v>
      </c>
      <c r="M41" s="20">
        <f t="shared" si="8"/>
        <v>0</v>
      </c>
      <c r="N41" s="58">
        <f t="shared" si="9"/>
        <v>0</v>
      </c>
    </row>
    <row r="42" spans="1:14" x14ac:dyDescent="0.2">
      <c r="A42" s="47"/>
      <c r="B42" s="87">
        <v>32</v>
      </c>
      <c r="C42" s="71" t="s">
        <v>238</v>
      </c>
      <c r="D42" s="80" t="s">
        <v>25</v>
      </c>
      <c r="E42" s="200">
        <v>6</v>
      </c>
      <c r="F42" s="604"/>
      <c r="G42" s="604"/>
      <c r="H42" s="604"/>
      <c r="I42" s="604"/>
      <c r="J42" s="20">
        <f t="shared" si="5"/>
        <v>0</v>
      </c>
      <c r="K42" s="20">
        <f t="shared" si="6"/>
        <v>0</v>
      </c>
      <c r="L42" s="20">
        <f t="shared" si="7"/>
        <v>0</v>
      </c>
      <c r="M42" s="20">
        <f t="shared" si="8"/>
        <v>0</v>
      </c>
      <c r="N42" s="58">
        <f t="shared" si="9"/>
        <v>0</v>
      </c>
    </row>
    <row r="43" spans="1:14" x14ac:dyDescent="0.2">
      <c r="A43" s="47"/>
      <c r="B43" s="87">
        <v>33</v>
      </c>
      <c r="C43" s="71" t="s">
        <v>239</v>
      </c>
      <c r="D43" s="80" t="s">
        <v>25</v>
      </c>
      <c r="E43" s="200">
        <v>4</v>
      </c>
      <c r="F43" s="604"/>
      <c r="G43" s="604"/>
      <c r="H43" s="604"/>
      <c r="I43" s="604"/>
      <c r="J43" s="20">
        <f t="shared" si="5"/>
        <v>0</v>
      </c>
      <c r="K43" s="20">
        <f t="shared" si="6"/>
        <v>0</v>
      </c>
      <c r="L43" s="20">
        <f t="shared" si="7"/>
        <v>0</v>
      </c>
      <c r="M43" s="20">
        <f t="shared" si="8"/>
        <v>0</v>
      </c>
      <c r="N43" s="58">
        <f t="shared" si="9"/>
        <v>0</v>
      </c>
    </row>
    <row r="44" spans="1:14" x14ac:dyDescent="0.2">
      <c r="A44" s="47"/>
      <c r="B44" s="87">
        <v>34</v>
      </c>
      <c r="C44" s="81" t="s">
        <v>544</v>
      </c>
      <c r="D44" s="80"/>
      <c r="E44" s="200">
        <v>10</v>
      </c>
      <c r="F44" s="604"/>
      <c r="G44" s="604"/>
      <c r="H44" s="604"/>
      <c r="I44" s="604"/>
      <c r="J44" s="20">
        <f>E44*F44</f>
        <v>0</v>
      </c>
      <c r="K44" s="20">
        <f>E44*G44</f>
        <v>0</v>
      </c>
      <c r="L44" s="20">
        <f>E44*H44</f>
        <v>0</v>
      </c>
      <c r="M44" s="20">
        <f>E44*I44</f>
        <v>0</v>
      </c>
      <c r="N44" s="58">
        <f>SUM(J44:M44)</f>
        <v>0</v>
      </c>
    </row>
    <row r="45" spans="1:14" x14ac:dyDescent="0.2">
      <c r="A45" s="47"/>
      <c r="B45" s="87">
        <v>35</v>
      </c>
      <c r="C45" s="71" t="s">
        <v>240</v>
      </c>
      <c r="D45" s="80" t="s">
        <v>25</v>
      </c>
      <c r="E45" s="200">
        <v>10</v>
      </c>
      <c r="F45" s="604"/>
      <c r="G45" s="604"/>
      <c r="H45" s="604"/>
      <c r="I45" s="604"/>
      <c r="J45" s="20">
        <f t="shared" si="5"/>
        <v>0</v>
      </c>
      <c r="K45" s="20">
        <f t="shared" si="6"/>
        <v>0</v>
      </c>
      <c r="L45" s="20">
        <f t="shared" si="7"/>
        <v>0</v>
      </c>
      <c r="M45" s="20">
        <f t="shared" si="8"/>
        <v>0</v>
      </c>
      <c r="N45" s="58">
        <f t="shared" si="9"/>
        <v>0</v>
      </c>
    </row>
    <row r="46" spans="1:14" x14ac:dyDescent="0.2">
      <c r="A46" s="47"/>
      <c r="B46" s="87">
        <v>36</v>
      </c>
      <c r="C46" s="71" t="s">
        <v>241</v>
      </c>
      <c r="D46" s="80" t="s">
        <v>25</v>
      </c>
      <c r="E46" s="200">
        <f>12+60</f>
        <v>72</v>
      </c>
      <c r="F46" s="604"/>
      <c r="G46" s="604"/>
      <c r="H46" s="604"/>
      <c r="I46" s="604"/>
      <c r="J46" s="20">
        <f t="shared" si="5"/>
        <v>0</v>
      </c>
      <c r="K46" s="20">
        <f t="shared" si="6"/>
        <v>0</v>
      </c>
      <c r="L46" s="20">
        <f t="shared" si="7"/>
        <v>0</v>
      </c>
      <c r="M46" s="20">
        <f t="shared" si="8"/>
        <v>0</v>
      </c>
      <c r="N46" s="58">
        <f t="shared" si="9"/>
        <v>0</v>
      </c>
    </row>
    <row r="47" spans="1:14" x14ac:dyDescent="0.2">
      <c r="A47" s="47"/>
      <c r="B47" s="87">
        <v>37</v>
      </c>
      <c r="C47" s="71" t="s">
        <v>242</v>
      </c>
      <c r="D47" s="80" t="s">
        <v>25</v>
      </c>
      <c r="E47" s="200">
        <v>20</v>
      </c>
      <c r="F47" s="604"/>
      <c r="G47" s="604"/>
      <c r="H47" s="604"/>
      <c r="I47" s="604"/>
      <c r="J47" s="20">
        <f t="shared" si="5"/>
        <v>0</v>
      </c>
      <c r="K47" s="20">
        <f t="shared" si="6"/>
        <v>0</v>
      </c>
      <c r="L47" s="20">
        <f t="shared" si="7"/>
        <v>0</v>
      </c>
      <c r="M47" s="20">
        <f t="shared" si="8"/>
        <v>0</v>
      </c>
      <c r="N47" s="58">
        <f t="shared" si="9"/>
        <v>0</v>
      </c>
    </row>
    <row r="48" spans="1:14" x14ac:dyDescent="0.2">
      <c r="A48" s="47"/>
      <c r="B48" s="87">
        <v>38</v>
      </c>
      <c r="C48" s="152" t="s">
        <v>243</v>
      </c>
      <c r="D48" s="377" t="s">
        <v>244</v>
      </c>
      <c r="E48" s="378">
        <v>7</v>
      </c>
      <c r="F48" s="607"/>
      <c r="G48" s="607"/>
      <c r="H48" s="607"/>
      <c r="I48" s="607"/>
      <c r="J48" s="368">
        <f t="shared" si="5"/>
        <v>0</v>
      </c>
      <c r="K48" s="368">
        <f t="shared" si="6"/>
        <v>0</v>
      </c>
      <c r="L48" s="368">
        <f t="shared" si="7"/>
        <v>0</v>
      </c>
      <c r="M48" s="368">
        <f t="shared" si="8"/>
        <v>0</v>
      </c>
      <c r="N48" s="391">
        <f t="shared" si="9"/>
        <v>0</v>
      </c>
    </row>
    <row r="49" spans="1:14" x14ac:dyDescent="0.2">
      <c r="A49" s="47"/>
      <c r="B49" s="87">
        <v>39</v>
      </c>
      <c r="C49" s="152" t="s">
        <v>245</v>
      </c>
      <c r="D49" s="377" t="s">
        <v>244</v>
      </c>
      <c r="E49" s="378">
        <v>2</v>
      </c>
      <c r="F49" s="607"/>
      <c r="G49" s="607"/>
      <c r="H49" s="607"/>
      <c r="I49" s="607"/>
      <c r="J49" s="368">
        <f t="shared" si="5"/>
        <v>0</v>
      </c>
      <c r="K49" s="368">
        <f t="shared" si="6"/>
        <v>0</v>
      </c>
      <c r="L49" s="368">
        <f t="shared" si="7"/>
        <v>0</v>
      </c>
      <c r="M49" s="368">
        <f t="shared" si="8"/>
        <v>0</v>
      </c>
      <c r="N49" s="391">
        <f t="shared" si="9"/>
        <v>0</v>
      </c>
    </row>
    <row r="50" spans="1:14" x14ac:dyDescent="0.2">
      <c r="A50" s="47"/>
      <c r="B50" s="87">
        <v>40</v>
      </c>
      <c r="C50" s="152" t="s">
        <v>246</v>
      </c>
      <c r="D50" s="377" t="s">
        <v>244</v>
      </c>
      <c r="E50" s="378">
        <v>1</v>
      </c>
      <c r="F50" s="604"/>
      <c r="G50" s="604"/>
      <c r="H50" s="604"/>
      <c r="I50" s="604"/>
      <c r="J50" s="20">
        <f t="shared" si="5"/>
        <v>0</v>
      </c>
      <c r="K50" s="20">
        <f t="shared" si="6"/>
        <v>0</v>
      </c>
      <c r="L50" s="20">
        <f t="shared" si="7"/>
        <v>0</v>
      </c>
      <c r="M50" s="20">
        <f t="shared" si="8"/>
        <v>0</v>
      </c>
      <c r="N50" s="58">
        <f t="shared" si="9"/>
        <v>0</v>
      </c>
    </row>
    <row r="51" spans="1:14" x14ac:dyDescent="0.2">
      <c r="A51" s="47"/>
      <c r="B51" s="87"/>
      <c r="C51" s="71"/>
      <c r="D51" s="80"/>
      <c r="E51" s="200"/>
      <c r="F51" s="604"/>
      <c r="G51" s="604"/>
      <c r="H51" s="604"/>
      <c r="I51" s="604"/>
      <c r="J51" s="20"/>
      <c r="K51" s="20"/>
      <c r="L51" s="20"/>
      <c r="M51" s="20"/>
      <c r="N51" s="58"/>
    </row>
    <row r="52" spans="1:14" x14ac:dyDescent="0.2">
      <c r="A52" s="47"/>
      <c r="B52" s="87"/>
      <c r="C52" s="79" t="s">
        <v>247</v>
      </c>
      <c r="D52" s="80"/>
      <c r="E52" s="200"/>
      <c r="F52" s="604"/>
      <c r="G52" s="604"/>
      <c r="H52" s="604"/>
      <c r="I52" s="604"/>
      <c r="J52" s="20"/>
      <c r="K52" s="20"/>
      <c r="L52" s="20"/>
      <c r="M52" s="20"/>
      <c r="N52" s="58"/>
    </row>
    <row r="53" spans="1:14" x14ac:dyDescent="0.2">
      <c r="A53" s="47"/>
      <c r="B53" s="87">
        <v>1</v>
      </c>
      <c r="C53" s="71" t="s">
        <v>248</v>
      </c>
      <c r="D53" s="80" t="s">
        <v>58</v>
      </c>
      <c r="E53" s="200">
        <v>67.734999999999999</v>
      </c>
      <c r="F53" s="604"/>
      <c r="G53" s="604"/>
      <c r="H53" s="604"/>
      <c r="I53" s="604"/>
      <c r="J53" s="20">
        <f t="shared" si="5"/>
        <v>0</v>
      </c>
      <c r="K53" s="20">
        <f t="shared" si="6"/>
        <v>0</v>
      </c>
      <c r="L53" s="20">
        <f t="shared" si="7"/>
        <v>0</v>
      </c>
      <c r="M53" s="20">
        <f t="shared" si="8"/>
        <v>0</v>
      </c>
      <c r="N53" s="58">
        <f t="shared" si="9"/>
        <v>0</v>
      </c>
    </row>
    <row r="54" spans="1:14" x14ac:dyDescent="0.2">
      <c r="A54" s="47"/>
      <c r="B54" s="87">
        <v>2</v>
      </c>
      <c r="C54" s="71" t="s">
        <v>249</v>
      </c>
      <c r="D54" s="80" t="s">
        <v>58</v>
      </c>
      <c r="E54" s="200">
        <v>48.53</v>
      </c>
      <c r="F54" s="604"/>
      <c r="G54" s="604"/>
      <c r="H54" s="604"/>
      <c r="I54" s="604"/>
      <c r="J54" s="20">
        <f t="shared" si="5"/>
        <v>0</v>
      </c>
      <c r="K54" s="20">
        <f t="shared" si="6"/>
        <v>0</v>
      </c>
      <c r="L54" s="20">
        <f t="shared" si="7"/>
        <v>0</v>
      </c>
      <c r="M54" s="20">
        <f t="shared" si="8"/>
        <v>0</v>
      </c>
      <c r="N54" s="58">
        <f t="shared" si="9"/>
        <v>0</v>
      </c>
    </row>
    <row r="55" spans="1:14" x14ac:dyDescent="0.2">
      <c r="A55" s="47"/>
      <c r="B55" s="87">
        <v>3</v>
      </c>
      <c r="C55" s="71" t="s">
        <v>250</v>
      </c>
      <c r="D55" s="80" t="s">
        <v>58</v>
      </c>
      <c r="E55" s="200">
        <v>36.57</v>
      </c>
      <c r="F55" s="604"/>
      <c r="G55" s="604"/>
      <c r="H55" s="604"/>
      <c r="I55" s="604"/>
      <c r="J55" s="20">
        <f t="shared" si="5"/>
        <v>0</v>
      </c>
      <c r="K55" s="20">
        <f t="shared" si="6"/>
        <v>0</v>
      </c>
      <c r="L55" s="20">
        <f t="shared" si="7"/>
        <v>0</v>
      </c>
      <c r="M55" s="20">
        <f t="shared" si="8"/>
        <v>0</v>
      </c>
      <c r="N55" s="58">
        <f t="shared" si="9"/>
        <v>0</v>
      </c>
    </row>
    <row r="56" spans="1:14" x14ac:dyDescent="0.2">
      <c r="A56" s="47"/>
      <c r="B56" s="87">
        <v>4</v>
      </c>
      <c r="C56" s="71" t="s">
        <v>251</v>
      </c>
      <c r="D56" s="80" t="s">
        <v>58</v>
      </c>
      <c r="E56" s="200">
        <v>24.609999999999996</v>
      </c>
      <c r="F56" s="604"/>
      <c r="G56" s="604"/>
      <c r="H56" s="604"/>
      <c r="I56" s="604"/>
      <c r="J56" s="20">
        <f t="shared" si="5"/>
        <v>0</v>
      </c>
      <c r="K56" s="20">
        <f t="shared" si="6"/>
        <v>0</v>
      </c>
      <c r="L56" s="20">
        <f t="shared" si="7"/>
        <v>0</v>
      </c>
      <c r="M56" s="20">
        <f t="shared" si="8"/>
        <v>0</v>
      </c>
      <c r="N56" s="58">
        <f t="shared" si="9"/>
        <v>0</v>
      </c>
    </row>
    <row r="57" spans="1:14" x14ac:dyDescent="0.2">
      <c r="A57" s="47"/>
      <c r="B57" s="87">
        <v>5</v>
      </c>
      <c r="C57" s="71" t="s">
        <v>252</v>
      </c>
      <c r="D57" s="80" t="s">
        <v>58</v>
      </c>
      <c r="E57" s="200">
        <v>9</v>
      </c>
      <c r="F57" s="604"/>
      <c r="G57" s="604"/>
      <c r="H57" s="604"/>
      <c r="I57" s="604"/>
      <c r="J57" s="20">
        <f t="shared" si="5"/>
        <v>0</v>
      </c>
      <c r="K57" s="20">
        <f t="shared" si="6"/>
        <v>0</v>
      </c>
      <c r="L57" s="20">
        <f t="shared" si="7"/>
        <v>0</v>
      </c>
      <c r="M57" s="20">
        <f t="shared" si="8"/>
        <v>0</v>
      </c>
      <c r="N57" s="58">
        <f t="shared" si="9"/>
        <v>0</v>
      </c>
    </row>
    <row r="58" spans="1:14" x14ac:dyDescent="0.2">
      <c r="A58" s="47"/>
      <c r="B58" s="87">
        <v>6</v>
      </c>
      <c r="C58" s="71" t="s">
        <v>253</v>
      </c>
      <c r="D58" s="80" t="s">
        <v>58</v>
      </c>
      <c r="E58" s="200">
        <v>10.464999999999998</v>
      </c>
      <c r="F58" s="604"/>
      <c r="G58" s="604"/>
      <c r="H58" s="604"/>
      <c r="I58" s="604"/>
      <c r="J58" s="20">
        <f t="shared" si="5"/>
        <v>0</v>
      </c>
      <c r="K58" s="20">
        <f t="shared" si="6"/>
        <v>0</v>
      </c>
      <c r="L58" s="20">
        <f t="shared" si="7"/>
        <v>0</v>
      </c>
      <c r="M58" s="20">
        <f t="shared" si="8"/>
        <v>0</v>
      </c>
      <c r="N58" s="58">
        <f t="shared" si="9"/>
        <v>0</v>
      </c>
    </row>
    <row r="59" spans="1:14" x14ac:dyDescent="0.2">
      <c r="A59" s="47"/>
      <c r="B59" s="87">
        <v>7</v>
      </c>
      <c r="C59" s="71" t="s">
        <v>254</v>
      </c>
      <c r="D59" s="80" t="s">
        <v>58</v>
      </c>
      <c r="E59" s="200">
        <v>6</v>
      </c>
      <c r="F59" s="604"/>
      <c r="G59" s="604"/>
      <c r="H59" s="604"/>
      <c r="I59" s="604"/>
      <c r="J59" s="20">
        <f t="shared" si="5"/>
        <v>0</v>
      </c>
      <c r="K59" s="20">
        <f t="shared" si="6"/>
        <v>0</v>
      </c>
      <c r="L59" s="20">
        <f t="shared" si="7"/>
        <v>0</v>
      </c>
      <c r="M59" s="20">
        <f t="shared" si="8"/>
        <v>0</v>
      </c>
      <c r="N59" s="58">
        <f t="shared" si="9"/>
        <v>0</v>
      </c>
    </row>
    <row r="60" spans="1:14" x14ac:dyDescent="0.2">
      <c r="A60" s="47"/>
      <c r="B60" s="87">
        <v>8</v>
      </c>
      <c r="C60" s="71" t="s">
        <v>255</v>
      </c>
      <c r="D60" s="80" t="s">
        <v>39</v>
      </c>
      <c r="E60" s="200">
        <v>380</v>
      </c>
      <c r="F60" s="604"/>
      <c r="G60" s="604"/>
      <c r="H60" s="604"/>
      <c r="I60" s="604"/>
      <c r="J60" s="20">
        <f t="shared" si="5"/>
        <v>0</v>
      </c>
      <c r="K60" s="20">
        <f t="shared" si="6"/>
        <v>0</v>
      </c>
      <c r="L60" s="20">
        <f t="shared" si="7"/>
        <v>0</v>
      </c>
      <c r="M60" s="20">
        <f t="shared" si="8"/>
        <v>0</v>
      </c>
      <c r="N60" s="58">
        <f t="shared" si="9"/>
        <v>0</v>
      </c>
    </row>
    <row r="61" spans="1:14" x14ac:dyDescent="0.2">
      <c r="A61" s="47"/>
      <c r="B61" s="87">
        <v>9</v>
      </c>
      <c r="C61" s="71" t="s">
        <v>256</v>
      </c>
      <c r="D61" s="80" t="s">
        <v>244</v>
      </c>
      <c r="E61" s="200">
        <v>1</v>
      </c>
      <c r="F61" s="604"/>
      <c r="G61" s="604"/>
      <c r="H61" s="604"/>
      <c r="I61" s="604"/>
      <c r="J61" s="20">
        <f t="shared" si="5"/>
        <v>0</v>
      </c>
      <c r="K61" s="20">
        <f t="shared" si="6"/>
        <v>0</v>
      </c>
      <c r="L61" s="20">
        <f t="shared" si="7"/>
        <v>0</v>
      </c>
      <c r="M61" s="20">
        <f t="shared" si="8"/>
        <v>0</v>
      </c>
      <c r="N61" s="58">
        <f t="shared" si="9"/>
        <v>0</v>
      </c>
    </row>
    <row r="62" spans="1:14" x14ac:dyDescent="0.2">
      <c r="A62" s="47"/>
      <c r="B62" s="87">
        <v>10</v>
      </c>
      <c r="C62" s="71" t="s">
        <v>257</v>
      </c>
      <c r="D62" s="80" t="s">
        <v>39</v>
      </c>
      <c r="E62" s="200">
        <v>480</v>
      </c>
      <c r="F62" s="604"/>
      <c r="G62" s="604"/>
      <c r="H62" s="604"/>
      <c r="I62" s="604"/>
      <c r="J62" s="20">
        <f t="shared" si="5"/>
        <v>0</v>
      </c>
      <c r="K62" s="20">
        <f t="shared" si="6"/>
        <v>0</v>
      </c>
      <c r="L62" s="20">
        <f t="shared" si="7"/>
        <v>0</v>
      </c>
      <c r="M62" s="20">
        <f t="shared" si="8"/>
        <v>0</v>
      </c>
      <c r="N62" s="58">
        <f t="shared" si="9"/>
        <v>0</v>
      </c>
    </row>
    <row r="63" spans="1:14" x14ac:dyDescent="0.2">
      <c r="A63" s="47"/>
      <c r="B63" s="87"/>
      <c r="C63" s="71"/>
      <c r="D63" s="80"/>
      <c r="E63" s="200"/>
      <c r="F63" s="604"/>
      <c r="G63" s="604"/>
      <c r="H63" s="604"/>
      <c r="I63" s="604"/>
      <c r="J63" s="20"/>
      <c r="K63" s="20"/>
      <c r="L63" s="20"/>
      <c r="M63" s="20"/>
      <c r="N63" s="58"/>
    </row>
    <row r="64" spans="1:14" x14ac:dyDescent="0.2">
      <c r="A64" s="47"/>
      <c r="B64" s="87"/>
      <c r="C64" s="79" t="s">
        <v>258</v>
      </c>
      <c r="D64" s="80"/>
      <c r="E64" s="200"/>
      <c r="F64" s="604"/>
      <c r="G64" s="604"/>
      <c r="H64" s="604"/>
      <c r="I64" s="604"/>
      <c r="J64" s="20"/>
      <c r="K64" s="20"/>
      <c r="L64" s="20"/>
      <c r="M64" s="20"/>
      <c r="N64" s="58"/>
    </row>
    <row r="65" spans="1:14" x14ac:dyDescent="0.2">
      <c r="A65" s="47"/>
      <c r="B65" s="87">
        <v>1</v>
      </c>
      <c r="C65" s="152" t="s">
        <v>259</v>
      </c>
      <c r="D65" s="80" t="s">
        <v>244</v>
      </c>
      <c r="E65" s="200">
        <v>1</v>
      </c>
      <c r="F65" s="604"/>
      <c r="G65" s="604"/>
      <c r="H65" s="604"/>
      <c r="I65" s="604"/>
      <c r="J65" s="20">
        <f t="shared" si="5"/>
        <v>0</v>
      </c>
      <c r="K65" s="20">
        <f t="shared" si="6"/>
        <v>0</v>
      </c>
      <c r="L65" s="20">
        <f t="shared" si="7"/>
        <v>0</v>
      </c>
      <c r="M65" s="20">
        <f t="shared" si="8"/>
        <v>0</v>
      </c>
      <c r="N65" s="58">
        <f t="shared" si="9"/>
        <v>0</v>
      </c>
    </row>
    <row r="66" spans="1:14" x14ac:dyDescent="0.2">
      <c r="A66" s="47"/>
      <c r="B66" s="87">
        <v>2</v>
      </c>
      <c r="C66" s="71" t="s">
        <v>260</v>
      </c>
      <c r="D66" s="80" t="s">
        <v>25</v>
      </c>
      <c r="E66" s="200">
        <v>1</v>
      </c>
      <c r="F66" s="604"/>
      <c r="G66" s="604"/>
      <c r="H66" s="604"/>
      <c r="I66" s="604"/>
      <c r="J66" s="20">
        <f t="shared" si="5"/>
        <v>0</v>
      </c>
      <c r="K66" s="20">
        <f t="shared" si="6"/>
        <v>0</v>
      </c>
      <c r="L66" s="20">
        <f t="shared" si="7"/>
        <v>0</v>
      </c>
      <c r="M66" s="20">
        <f t="shared" si="8"/>
        <v>0</v>
      </c>
      <c r="N66" s="58">
        <f t="shared" si="9"/>
        <v>0</v>
      </c>
    </row>
    <row r="67" spans="1:14" x14ac:dyDescent="0.2">
      <c r="A67" s="47"/>
      <c r="B67" s="87">
        <v>3</v>
      </c>
      <c r="C67" s="71" t="s">
        <v>261</v>
      </c>
      <c r="D67" s="80" t="s">
        <v>25</v>
      </c>
      <c r="E67" s="200">
        <v>1</v>
      </c>
      <c r="F67" s="604"/>
      <c r="G67" s="604"/>
      <c r="H67" s="604"/>
      <c r="I67" s="604"/>
      <c r="J67" s="20">
        <f t="shared" si="5"/>
        <v>0</v>
      </c>
      <c r="K67" s="20">
        <f t="shared" si="6"/>
        <v>0</v>
      </c>
      <c r="L67" s="20">
        <f t="shared" si="7"/>
        <v>0</v>
      </c>
      <c r="M67" s="20">
        <f t="shared" si="8"/>
        <v>0</v>
      </c>
      <c r="N67" s="58">
        <f t="shared" si="9"/>
        <v>0</v>
      </c>
    </row>
    <row r="68" spans="1:14" x14ac:dyDescent="0.2">
      <c r="A68" s="47"/>
      <c r="B68" s="87">
        <v>4</v>
      </c>
      <c r="C68" s="71" t="s">
        <v>246</v>
      </c>
      <c r="D68" s="80" t="s">
        <v>244</v>
      </c>
      <c r="E68" s="200">
        <v>1</v>
      </c>
      <c r="F68" s="604"/>
      <c r="G68" s="604"/>
      <c r="H68" s="604"/>
      <c r="I68" s="604"/>
      <c r="J68" s="20">
        <f t="shared" si="5"/>
        <v>0</v>
      </c>
      <c r="K68" s="20">
        <f t="shared" si="6"/>
        <v>0</v>
      </c>
      <c r="L68" s="20">
        <f t="shared" si="7"/>
        <v>0</v>
      </c>
      <c r="M68" s="20">
        <f t="shared" si="8"/>
        <v>0</v>
      </c>
      <c r="N68" s="58">
        <f t="shared" si="9"/>
        <v>0</v>
      </c>
    </row>
    <row r="69" spans="1:14" x14ac:dyDescent="0.2">
      <c r="A69" s="47"/>
      <c r="B69" s="87"/>
      <c r="C69" s="71"/>
      <c r="D69" s="80"/>
      <c r="E69" s="200"/>
      <c r="F69" s="604"/>
      <c r="G69" s="604"/>
      <c r="H69" s="604"/>
      <c r="I69" s="604"/>
      <c r="J69" s="20"/>
      <c r="K69" s="20"/>
      <c r="L69" s="20"/>
      <c r="M69" s="20"/>
      <c r="N69" s="58"/>
    </row>
    <row r="70" spans="1:14" x14ac:dyDescent="0.2">
      <c r="A70" s="47"/>
      <c r="B70" s="87"/>
      <c r="C70" s="79" t="s">
        <v>262</v>
      </c>
      <c r="D70" s="80"/>
      <c r="E70" s="200"/>
      <c r="F70" s="604"/>
      <c r="G70" s="604"/>
      <c r="H70" s="604"/>
      <c r="I70" s="604"/>
      <c r="J70" s="20"/>
      <c r="K70" s="20"/>
      <c r="L70" s="20"/>
      <c r="M70" s="20"/>
      <c r="N70" s="58"/>
    </row>
    <row r="71" spans="1:14" x14ac:dyDescent="0.2">
      <c r="A71" s="47"/>
      <c r="B71" s="87">
        <v>1</v>
      </c>
      <c r="C71" s="71" t="s">
        <v>263</v>
      </c>
      <c r="D71" s="80" t="s">
        <v>25</v>
      </c>
      <c r="E71" s="200">
        <v>1</v>
      </c>
      <c r="F71" s="604"/>
      <c r="G71" s="604"/>
      <c r="H71" s="604"/>
      <c r="I71" s="604"/>
      <c r="J71" s="20">
        <f t="shared" si="5"/>
        <v>0</v>
      </c>
      <c r="K71" s="20">
        <f t="shared" si="6"/>
        <v>0</v>
      </c>
      <c r="L71" s="20">
        <f t="shared" si="7"/>
        <v>0</v>
      </c>
      <c r="M71" s="20">
        <f t="shared" si="8"/>
        <v>0</v>
      </c>
      <c r="N71" s="58">
        <f t="shared" si="9"/>
        <v>0</v>
      </c>
    </row>
    <row r="72" spans="1:14" x14ac:dyDescent="0.2">
      <c r="A72" s="47"/>
      <c r="B72" s="87">
        <v>2</v>
      </c>
      <c r="C72" s="71" t="s">
        <v>264</v>
      </c>
      <c r="D72" s="80" t="s">
        <v>25</v>
      </c>
      <c r="E72" s="200">
        <v>1</v>
      </c>
      <c r="F72" s="604"/>
      <c r="G72" s="604"/>
      <c r="H72" s="604"/>
      <c r="I72" s="604"/>
      <c r="J72" s="20">
        <f t="shared" si="5"/>
        <v>0</v>
      </c>
      <c r="K72" s="20">
        <f t="shared" si="6"/>
        <v>0</v>
      </c>
      <c r="L72" s="20">
        <f t="shared" si="7"/>
        <v>0</v>
      </c>
      <c r="M72" s="20">
        <f t="shared" si="8"/>
        <v>0</v>
      </c>
      <c r="N72" s="58">
        <f t="shared" si="9"/>
        <v>0</v>
      </c>
    </row>
    <row r="73" spans="1:14" ht="13.5" thickBot="1" x14ac:dyDescent="0.25">
      <c r="A73" s="47"/>
      <c r="B73" s="88">
        <v>3</v>
      </c>
      <c r="C73" s="72" t="s">
        <v>246</v>
      </c>
      <c r="D73" s="90" t="s">
        <v>244</v>
      </c>
      <c r="E73" s="202">
        <v>1</v>
      </c>
      <c r="F73" s="605"/>
      <c r="G73" s="605"/>
      <c r="H73" s="605"/>
      <c r="I73" s="605"/>
      <c r="J73" s="68">
        <f t="shared" si="5"/>
        <v>0</v>
      </c>
      <c r="K73" s="68">
        <f t="shared" si="6"/>
        <v>0</v>
      </c>
      <c r="L73" s="68">
        <f t="shared" si="7"/>
        <v>0</v>
      </c>
      <c r="M73" s="68">
        <f t="shared" si="8"/>
        <v>0</v>
      </c>
      <c r="N73" s="69">
        <f t="shared" si="9"/>
        <v>0</v>
      </c>
    </row>
    <row r="74" spans="1:14" x14ac:dyDescent="0.2">
      <c r="A74" s="47"/>
      <c r="B74" s="73"/>
      <c r="C74" s="14"/>
      <c r="D74" s="15"/>
      <c r="E74" s="16"/>
      <c r="F74" s="8"/>
      <c r="G74" s="8"/>
      <c r="H74" s="8"/>
      <c r="I74" s="8"/>
      <c r="J74" s="49">
        <f>SUM(J11:J73)</f>
        <v>0</v>
      </c>
      <c r="K74" s="49">
        <f t="shared" ref="K74:N74" si="10">SUM(K11:K73)</f>
        <v>0</v>
      </c>
      <c r="L74" s="49">
        <f t="shared" si="10"/>
        <v>0</v>
      </c>
      <c r="M74" s="49">
        <f t="shared" si="10"/>
        <v>0</v>
      </c>
      <c r="N74" s="49">
        <f t="shared" si="10"/>
        <v>0</v>
      </c>
    </row>
    <row r="75" spans="1:14" x14ac:dyDescent="0.2">
      <c r="A75" s="47"/>
      <c r="B75" s="73"/>
      <c r="C75" s="36" t="s">
        <v>170</v>
      </c>
      <c r="D75" s="15"/>
      <c r="E75" s="16"/>
      <c r="F75" s="8"/>
      <c r="G75" s="8"/>
      <c r="H75" s="8"/>
      <c r="I75" s="8"/>
      <c r="J75" s="8"/>
      <c r="K75" s="8"/>
      <c r="L75" s="8"/>
      <c r="M75" s="8"/>
      <c r="N75" s="8"/>
    </row>
    <row r="76" spans="1:14" x14ac:dyDescent="0.2">
      <c r="A76" s="47"/>
      <c r="B76" s="73"/>
      <c r="C76" s="37" t="s">
        <v>171</v>
      </c>
      <c r="D76" s="16">
        <f>+J74</f>
        <v>0</v>
      </c>
      <c r="E76" s="16"/>
      <c r="F76" s="8"/>
      <c r="G76" s="8"/>
      <c r="H76" s="8"/>
      <c r="I76" s="8"/>
      <c r="J76" s="8"/>
      <c r="K76" s="8"/>
      <c r="L76" s="8"/>
      <c r="M76" s="8"/>
      <c r="N76" s="8"/>
    </row>
    <row r="77" spans="1:14" x14ac:dyDescent="0.2">
      <c r="A77" s="47"/>
      <c r="B77" s="73"/>
      <c r="C77" s="37" t="s">
        <v>172</v>
      </c>
      <c r="D77" s="16">
        <f>+K74</f>
        <v>0</v>
      </c>
      <c r="E77" s="16"/>
      <c r="F77" s="8"/>
      <c r="G77" s="8"/>
      <c r="H77" s="8"/>
      <c r="I77" s="8"/>
      <c r="J77" s="8"/>
      <c r="K77" s="8"/>
      <c r="L77" s="8"/>
      <c r="M77" s="8"/>
      <c r="N77" s="8"/>
    </row>
    <row r="78" spans="1:14" x14ac:dyDescent="0.2">
      <c r="A78" s="47"/>
      <c r="B78" s="73"/>
      <c r="C78" s="37" t="s">
        <v>173</v>
      </c>
      <c r="D78" s="16">
        <f>+L74</f>
        <v>0</v>
      </c>
      <c r="E78" s="16"/>
      <c r="F78" s="8"/>
      <c r="G78" s="8"/>
      <c r="H78" s="8"/>
      <c r="I78" s="8"/>
      <c r="J78" s="8"/>
      <c r="K78" s="8"/>
      <c r="L78" s="8"/>
      <c r="M78" s="8"/>
      <c r="N78" s="8"/>
    </row>
    <row r="79" spans="1:14" x14ac:dyDescent="0.2">
      <c r="A79" s="47"/>
      <c r="B79" s="73"/>
      <c r="C79" s="38" t="s">
        <v>174</v>
      </c>
      <c r="D79" s="50">
        <f>+M74</f>
        <v>0</v>
      </c>
      <c r="E79" s="16"/>
      <c r="F79" s="8"/>
      <c r="G79" s="8"/>
      <c r="H79" s="8"/>
      <c r="I79" s="8"/>
      <c r="J79" s="8"/>
      <c r="K79" s="8"/>
      <c r="L79" s="8"/>
      <c r="M79" s="8"/>
      <c r="N79" s="8"/>
    </row>
    <row r="80" spans="1:14" x14ac:dyDescent="0.2">
      <c r="A80" s="47"/>
      <c r="B80" s="73"/>
      <c r="C80" s="39" t="s">
        <v>175</v>
      </c>
      <c r="D80" s="11">
        <f>SUM(D76:D79)</f>
        <v>0</v>
      </c>
      <c r="E80" s="16"/>
      <c r="F80" s="8"/>
      <c r="G80" s="8"/>
      <c r="H80" s="8"/>
      <c r="I80" s="8"/>
      <c r="J80" s="8"/>
      <c r="K80" s="8"/>
      <c r="L80" s="8"/>
      <c r="M80" s="8"/>
      <c r="N80" s="8"/>
    </row>
    <row r="81" spans="1:14" x14ac:dyDescent="0.2">
      <c r="A81" s="47"/>
      <c r="B81" s="73"/>
      <c r="C81" s="40"/>
      <c r="D81" s="91"/>
      <c r="E81" s="16"/>
      <c r="F81" s="8"/>
      <c r="G81" s="8"/>
      <c r="H81" s="8"/>
      <c r="I81" s="8"/>
      <c r="J81" s="8"/>
      <c r="K81" s="8"/>
      <c r="L81" s="8"/>
      <c r="M81" s="8"/>
      <c r="N81" s="8"/>
    </row>
    <row r="82" spans="1:14" x14ac:dyDescent="0.2">
      <c r="A82" s="47"/>
      <c r="B82" s="73"/>
      <c r="C82" s="41"/>
      <c r="D82" s="91"/>
      <c r="E82" s="16"/>
      <c r="F82" s="8"/>
      <c r="G82" s="8"/>
      <c r="H82" s="8"/>
      <c r="I82" s="8"/>
      <c r="J82" s="8"/>
      <c r="K82" s="8"/>
      <c r="L82" s="8"/>
      <c r="M82" s="8"/>
      <c r="N82" s="8"/>
    </row>
    <row r="83" spans="1:14" x14ac:dyDescent="0.2">
      <c r="A83" s="47"/>
      <c r="B83" s="660"/>
      <c r="C83" s="41" t="s">
        <v>176</v>
      </c>
      <c r="D83" s="673"/>
      <c r="E83" s="670"/>
      <c r="F83" s="662"/>
      <c r="G83" s="662"/>
      <c r="H83" s="662"/>
      <c r="I83" s="662"/>
      <c r="J83" s="662"/>
      <c r="K83" s="662"/>
      <c r="L83" s="662"/>
      <c r="M83" s="662"/>
      <c r="N83" s="662"/>
    </row>
    <row r="84" spans="1:14" x14ac:dyDescent="0.2">
      <c r="A84" s="47"/>
      <c r="B84" s="660"/>
      <c r="C84" s="41" t="s">
        <v>177</v>
      </c>
      <c r="D84" s="674">
        <v>2.2499999999999999E-2</v>
      </c>
      <c r="E84" s="670">
        <f>+D77*D84</f>
        <v>0</v>
      </c>
      <c r="F84" s="662"/>
      <c r="G84" s="662"/>
      <c r="H84" s="662"/>
      <c r="I84" s="662"/>
      <c r="J84" s="662"/>
      <c r="K84" s="662"/>
      <c r="L84" s="662"/>
      <c r="M84" s="662"/>
      <c r="N84" s="662"/>
    </row>
    <row r="85" spans="1:14" x14ac:dyDescent="0.2">
      <c r="A85" s="47"/>
      <c r="B85" s="660"/>
      <c r="C85" s="41"/>
      <c r="D85" s="673"/>
      <c r="E85" s="670"/>
      <c r="F85" s="662"/>
      <c r="G85" s="662"/>
      <c r="H85" s="662"/>
      <c r="I85" s="662"/>
      <c r="J85" s="662"/>
      <c r="K85" s="662"/>
      <c r="L85" s="662"/>
      <c r="M85" s="662"/>
      <c r="N85" s="662"/>
    </row>
    <row r="86" spans="1:14" x14ac:dyDescent="0.2">
      <c r="A86" s="47"/>
      <c r="B86" s="660"/>
      <c r="C86" s="36" t="s">
        <v>178</v>
      </c>
      <c r="D86" s="673"/>
      <c r="E86" s="670"/>
      <c r="F86" s="662"/>
      <c r="G86" s="662"/>
      <c r="H86" s="662"/>
      <c r="I86" s="662"/>
      <c r="J86" s="662"/>
      <c r="K86" s="662"/>
      <c r="L86" s="662"/>
      <c r="M86" s="662"/>
      <c r="N86" s="662"/>
    </row>
    <row r="87" spans="1:14" x14ac:dyDescent="0.2">
      <c r="A87" s="47"/>
      <c r="B87" s="660"/>
      <c r="C87" s="37" t="s">
        <v>171</v>
      </c>
      <c r="D87" s="670">
        <f>+D76</f>
        <v>0</v>
      </c>
      <c r="E87" s="670"/>
      <c r="F87" s="662"/>
      <c r="G87" s="662"/>
      <c r="H87" s="662"/>
      <c r="I87" s="662"/>
      <c r="J87" s="662"/>
      <c r="K87" s="662"/>
      <c r="L87" s="662"/>
      <c r="M87" s="662"/>
      <c r="N87" s="662"/>
    </row>
    <row r="88" spans="1:14" x14ac:dyDescent="0.2">
      <c r="A88" s="47"/>
      <c r="B88" s="660"/>
      <c r="C88" s="37" t="s">
        <v>172</v>
      </c>
      <c r="D88" s="670">
        <f>+D77+E84</f>
        <v>0</v>
      </c>
      <c r="E88" s="670"/>
      <c r="F88" s="662"/>
      <c r="G88" s="662"/>
      <c r="H88" s="662"/>
      <c r="I88" s="662"/>
      <c r="J88" s="662"/>
      <c r="K88" s="662"/>
      <c r="L88" s="662"/>
      <c r="M88" s="662"/>
      <c r="N88" s="662"/>
    </row>
    <row r="89" spans="1:14" x14ac:dyDescent="0.2">
      <c r="A89" s="47"/>
      <c r="B89" s="660"/>
      <c r="C89" s="37" t="s">
        <v>173</v>
      </c>
      <c r="D89" s="670">
        <f>+D78</f>
        <v>0</v>
      </c>
      <c r="E89" s="670"/>
      <c r="F89" s="662"/>
      <c r="G89" s="662"/>
      <c r="H89" s="662"/>
      <c r="I89" s="662"/>
      <c r="J89" s="662"/>
      <c r="K89" s="662"/>
      <c r="L89" s="662"/>
      <c r="M89" s="662"/>
      <c r="N89" s="662"/>
    </row>
    <row r="90" spans="1:14" x14ac:dyDescent="0.2">
      <c r="A90" s="47"/>
      <c r="B90" s="660"/>
      <c r="C90" s="42" t="s">
        <v>174</v>
      </c>
      <c r="D90" s="672">
        <f>+D79</f>
        <v>0</v>
      </c>
      <c r="E90" s="670"/>
      <c r="F90" s="662"/>
      <c r="G90" s="662"/>
      <c r="H90" s="662"/>
      <c r="I90" s="662"/>
      <c r="J90" s="662"/>
      <c r="K90" s="662"/>
      <c r="L90" s="662"/>
      <c r="M90" s="662"/>
      <c r="N90" s="662"/>
    </row>
    <row r="91" spans="1:14" x14ac:dyDescent="0.2">
      <c r="A91" s="47"/>
      <c r="B91" s="660"/>
      <c r="C91" s="39" t="s">
        <v>175</v>
      </c>
      <c r="D91" s="661">
        <f>SUM(D87:D90)</f>
        <v>0</v>
      </c>
      <c r="E91" s="670"/>
      <c r="F91" s="662"/>
      <c r="G91" s="662"/>
      <c r="H91" s="662"/>
      <c r="I91" s="662"/>
      <c r="J91" s="662"/>
      <c r="K91" s="662"/>
      <c r="L91" s="662"/>
      <c r="M91" s="662"/>
      <c r="N91" s="662"/>
    </row>
    <row r="92" spans="1:14" x14ac:dyDescent="0.2">
      <c r="A92" s="47"/>
      <c r="B92" s="660"/>
      <c r="C92" s="43"/>
      <c r="D92" s="673"/>
      <c r="E92" s="670"/>
      <c r="F92" s="662"/>
      <c r="G92" s="662"/>
      <c r="H92" s="662"/>
      <c r="I92" s="662"/>
      <c r="J92" s="662"/>
      <c r="K92" s="662"/>
      <c r="L92" s="662"/>
      <c r="M92" s="662"/>
      <c r="N92" s="662"/>
    </row>
    <row r="93" spans="1:14" x14ac:dyDescent="0.2">
      <c r="A93" s="47"/>
      <c r="B93" s="660"/>
      <c r="C93" s="44" t="s">
        <v>179</v>
      </c>
      <c r="D93" s="670">
        <f>+i</f>
        <v>0</v>
      </c>
      <c r="E93" s="670">
        <f>+D91*D93</f>
        <v>0</v>
      </c>
      <c r="F93" s="662"/>
      <c r="G93" s="662"/>
      <c r="H93" s="662"/>
      <c r="I93" s="662"/>
      <c r="J93" s="662"/>
      <c r="K93" s="662"/>
      <c r="L93" s="662"/>
      <c r="M93" s="662"/>
      <c r="N93" s="662"/>
    </row>
    <row r="94" spans="1:14" x14ac:dyDescent="0.2">
      <c r="A94" s="47"/>
      <c r="B94" s="660"/>
      <c r="C94" s="44" t="s">
        <v>180</v>
      </c>
      <c r="D94" s="670">
        <f>+p</f>
        <v>0</v>
      </c>
      <c r="E94" s="670">
        <f>(D91+E93)*D94</f>
        <v>0</v>
      </c>
      <c r="F94" s="662"/>
      <c r="G94" s="662"/>
      <c r="H94" s="662"/>
      <c r="I94" s="662"/>
      <c r="J94" s="662"/>
      <c r="K94" s="662"/>
      <c r="L94" s="662"/>
      <c r="M94" s="662"/>
      <c r="N94" s="662"/>
    </row>
    <row r="95" spans="1:14" x14ac:dyDescent="0.2">
      <c r="A95" s="47"/>
      <c r="B95" s="660"/>
      <c r="C95" s="45" t="s">
        <v>181</v>
      </c>
      <c r="D95" s="673"/>
      <c r="E95" s="661">
        <f>+D91+E93+E94</f>
        <v>0</v>
      </c>
      <c r="F95" s="662"/>
      <c r="G95" s="662"/>
      <c r="H95" s="662"/>
      <c r="I95" s="662"/>
      <c r="J95" s="662"/>
      <c r="K95" s="662"/>
      <c r="L95" s="662"/>
      <c r="M95" s="662"/>
      <c r="N95" s="662"/>
    </row>
    <row r="96" spans="1:14" x14ac:dyDescent="0.2">
      <c r="A96" s="47"/>
      <c r="B96" s="660"/>
      <c r="C96" s="668"/>
      <c r="D96" s="669"/>
      <c r="E96" s="670"/>
      <c r="F96" s="662"/>
      <c r="G96" s="662"/>
      <c r="H96" s="662"/>
      <c r="I96" s="662"/>
      <c r="J96" s="662"/>
      <c r="K96" s="662"/>
      <c r="L96" s="662"/>
      <c r="M96" s="662"/>
      <c r="N96" s="662"/>
    </row>
    <row r="97" spans="1:14" x14ac:dyDescent="0.2">
      <c r="A97" s="47"/>
      <c r="B97" s="660"/>
      <c r="C97" s="668"/>
      <c r="D97" s="675" t="s">
        <v>182</v>
      </c>
      <c r="E97" s="670"/>
      <c r="F97" s="662"/>
      <c r="G97" s="662"/>
      <c r="H97" s="662"/>
      <c r="I97" s="662"/>
      <c r="J97" s="662"/>
      <c r="K97" s="662"/>
      <c r="L97" s="662"/>
      <c r="M97" s="662"/>
      <c r="N97" s="662"/>
    </row>
  </sheetData>
  <sheetProtection algorithmName="SHA-512" hashValue="aU0UoliHAvsbWLp8z1uo8/T8OJRpQYHoR4yoHwZi3rPOSYm6eYIGJcdzWNiH0tomb+kNZXihw2ZQhWOJ9LXJ6A==" saltValue="8gWpnIrMDoVjbHQsZGFKiQ==" spinCount="100000" sheet="1" objects="1" scenarios="1"/>
  <autoFilter ref="A9:N97"/>
  <customSheetViews>
    <customSheetView guid="{6CAB3AA1-4052-4182-9A19-891B6FE2556E}" scale="90" showPageBreaks="1" printArea="1" showAutoFilter="1" view="pageBreakPreview" topLeftCell="A64">
      <selection activeCell="G103" sqref="G103"/>
      <pageMargins left="0.7" right="0.7" top="0.75" bottom="0.75" header="0.3" footer="0.3"/>
      <pageSetup paperSize="9" scale="49" orientation="portrait" r:id="rId1"/>
      <autoFilter ref="A9:AD97"/>
    </customSheetView>
    <customSheetView guid="{82314C13-0B75-4B07-8D1F-F8CAE284F715}" scale="90" showPageBreaks="1" printArea="1" showAutoFilter="1" view="pageBreakPreview" topLeftCell="A28">
      <selection activeCell="F63" sqref="F63:F66"/>
      <pageMargins left="0.7" right="0.7" top="0.75" bottom="0.75" header="0.3" footer="0.3"/>
      <pageSetup paperSize="9" scale="49" orientation="portrait" r:id="rId2"/>
      <autoFilter ref="A9:AD95"/>
    </customSheetView>
    <customSheetView guid="{366BE693-5B0B-4930-93EE-07D42F8809FA}" scale="90" showPageBreaks="1" printArea="1" showAutoFilter="1" view="pageBreakPreview">
      <pane xSplit="14" ySplit="9" topLeftCell="O10" activePane="bottomRight" state="frozen"/>
      <selection pane="bottomRight" activeCell="S5" sqref="S5"/>
      <pageMargins left="0.7" right="0.7" top="0.75" bottom="0.75" header="0.3" footer="0.3"/>
      <pageSetup paperSize="9" scale="49" orientation="portrait" r:id="rId3"/>
      <autoFilter ref="A9:AD95"/>
    </customSheetView>
  </customSheetViews>
  <mergeCells count="1">
    <mergeCell ref="B6:N6"/>
  </mergeCells>
  <pageMargins left="0.7" right="0.7" top="0.75" bottom="0.75" header="0.3" footer="0.3"/>
  <pageSetup paperSize="9" scale="4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6"/>
  <sheetViews>
    <sheetView view="pageBreakPreview" topLeftCell="A469" zoomScaleNormal="100" zoomScaleSheetLayoutView="100" workbookViewId="0">
      <selection activeCell="C476" sqref="C476"/>
    </sheetView>
  </sheetViews>
  <sheetFormatPr defaultColWidth="9.140625" defaultRowHeight="12.75" x14ac:dyDescent="0.25"/>
  <cols>
    <col min="1" max="1" width="9.140625" style="407"/>
    <col min="2" max="2" width="60.85546875" style="409" bestFit="1" customWidth="1"/>
    <col min="3" max="3" width="9.85546875" style="407" bestFit="1" customWidth="1"/>
    <col min="4" max="4" width="11.28515625" style="408" customWidth="1"/>
    <col min="5" max="5" width="9.140625" style="409"/>
    <col min="6" max="6" width="9.140625" style="409" customWidth="1"/>
    <col min="7" max="7" width="9.140625" style="410"/>
    <col min="8" max="8" width="9.140625" style="410" customWidth="1"/>
    <col min="9" max="9" width="9.85546875" style="409" bestFit="1" customWidth="1"/>
    <col min="10" max="12" width="9.140625" style="409"/>
    <col min="13" max="13" width="11.85546875" style="409" bestFit="1" customWidth="1"/>
    <col min="14" max="16384" width="9.140625" style="406"/>
  </cols>
  <sheetData>
    <row r="1" spans="1:13" ht="51" x14ac:dyDescent="0.25">
      <c r="A1" s="658" t="s">
        <v>164</v>
      </c>
      <c r="B1" s="698" t="s">
        <v>827</v>
      </c>
      <c r="C1" s="744"/>
      <c r="D1" s="685"/>
      <c r="E1" s="735"/>
      <c r="F1" s="735"/>
      <c r="G1" s="735"/>
      <c r="H1" s="735"/>
      <c r="I1" s="735"/>
      <c r="J1" s="735"/>
      <c r="K1" s="735"/>
      <c r="L1" s="735"/>
      <c r="M1" s="701" t="s">
        <v>545</v>
      </c>
    </row>
    <row r="2" spans="1:13" x14ac:dyDescent="0.25">
      <c r="A2" s="658" t="s">
        <v>165</v>
      </c>
      <c r="B2" s="698" t="s">
        <v>1</v>
      </c>
      <c r="C2" s="744"/>
      <c r="D2" s="685"/>
      <c r="E2" s="735"/>
      <c r="F2" s="735"/>
      <c r="G2" s="735"/>
      <c r="H2" s="735"/>
      <c r="I2" s="735"/>
      <c r="J2" s="735"/>
      <c r="K2" s="735"/>
      <c r="L2" s="735"/>
      <c r="M2" s="735"/>
    </row>
    <row r="3" spans="1:13" ht="15" x14ac:dyDescent="0.25">
      <c r="A3" s="658" t="s">
        <v>166</v>
      </c>
      <c r="B3" s="746" t="s">
        <v>808</v>
      </c>
      <c r="C3" s="679"/>
      <c r="D3" s="704"/>
      <c r="E3" s="682"/>
      <c r="F3" s="682"/>
      <c r="G3" s="683"/>
      <c r="H3" s="683"/>
      <c r="I3" s="682"/>
      <c r="J3" s="682"/>
      <c r="K3" s="682"/>
      <c r="L3" s="682"/>
      <c r="M3" s="682"/>
    </row>
    <row r="4" spans="1:13" x14ac:dyDescent="0.25">
      <c r="A4" s="658"/>
      <c r="B4" s="682"/>
      <c r="C4" s="679"/>
      <c r="D4" s="704"/>
      <c r="E4" s="682"/>
      <c r="F4" s="682"/>
      <c r="G4" s="683"/>
      <c r="H4" s="683"/>
      <c r="I4" s="682"/>
      <c r="J4" s="682"/>
      <c r="K4" s="682"/>
      <c r="L4" s="682"/>
      <c r="M4" s="682"/>
    </row>
    <row r="5" spans="1:13" x14ac:dyDescent="0.25">
      <c r="A5" s="679"/>
      <c r="B5" s="682"/>
      <c r="C5" s="679"/>
      <c r="D5" s="704"/>
      <c r="E5" s="682"/>
      <c r="F5" s="682"/>
      <c r="G5" s="683"/>
      <c r="H5" s="683"/>
      <c r="I5" s="682"/>
      <c r="J5" s="682"/>
      <c r="K5" s="682"/>
      <c r="L5" s="682"/>
      <c r="M5" s="682"/>
    </row>
    <row r="6" spans="1:13" x14ac:dyDescent="0.25">
      <c r="A6" s="745" t="s">
        <v>546</v>
      </c>
      <c r="B6" s="745"/>
      <c r="C6" s="745"/>
      <c r="D6" s="745"/>
      <c r="E6" s="745"/>
      <c r="F6" s="745"/>
      <c r="G6" s="745"/>
      <c r="H6" s="745"/>
      <c r="I6" s="745"/>
      <c r="J6" s="745"/>
      <c r="K6" s="745"/>
      <c r="L6" s="745"/>
      <c r="M6" s="745"/>
    </row>
    <row r="8" spans="1:13" ht="13.5" thickBot="1" x14ac:dyDescent="0.3">
      <c r="A8" s="411"/>
      <c r="B8" s="411"/>
      <c r="C8" s="411"/>
      <c r="D8" s="412"/>
    </row>
    <row r="9" spans="1:13" ht="39" thickBot="1" x14ac:dyDescent="0.3">
      <c r="A9" s="413" t="s">
        <v>479</v>
      </c>
      <c r="B9" s="414" t="s">
        <v>480</v>
      </c>
      <c r="C9" s="414" t="s">
        <v>481</v>
      </c>
      <c r="D9" s="415" t="s">
        <v>482</v>
      </c>
      <c r="E9" s="415" t="s">
        <v>483</v>
      </c>
      <c r="F9" s="415" t="s">
        <v>484</v>
      </c>
      <c r="G9" s="415" t="s">
        <v>485</v>
      </c>
      <c r="H9" s="415" t="s">
        <v>486</v>
      </c>
      <c r="I9" s="415" t="s">
        <v>487</v>
      </c>
      <c r="J9" s="415" t="s">
        <v>488</v>
      </c>
      <c r="K9" s="415" t="s">
        <v>489</v>
      </c>
      <c r="L9" s="415" t="s">
        <v>490</v>
      </c>
      <c r="M9" s="416" t="s">
        <v>491</v>
      </c>
    </row>
    <row r="10" spans="1:13" ht="25.5" x14ac:dyDescent="0.25">
      <c r="A10" s="203">
        <v>1</v>
      </c>
      <c r="B10" s="204" t="s">
        <v>492</v>
      </c>
      <c r="C10" s="205" t="s">
        <v>25</v>
      </c>
      <c r="D10" s="417">
        <v>1</v>
      </c>
      <c r="E10" s="741"/>
      <c r="F10" s="741"/>
      <c r="G10" s="741"/>
      <c r="H10" s="741"/>
      <c r="I10" s="189">
        <f>E10*D10</f>
        <v>0</v>
      </c>
      <c r="J10" s="189">
        <f>F10*D10</f>
        <v>0</v>
      </c>
      <c r="K10" s="189">
        <f>G10*D10</f>
        <v>0</v>
      </c>
      <c r="L10" s="189">
        <f>H10*D10</f>
        <v>0</v>
      </c>
      <c r="M10" s="190">
        <f>SUM(I10:L10)</f>
        <v>0</v>
      </c>
    </row>
    <row r="11" spans="1:13" x14ac:dyDescent="0.25">
      <c r="A11" s="207">
        <v>2</v>
      </c>
      <c r="B11" s="208" t="s">
        <v>493</v>
      </c>
      <c r="C11" s="209" t="s">
        <v>25</v>
      </c>
      <c r="D11" s="418">
        <v>1</v>
      </c>
      <c r="E11" s="742"/>
      <c r="F11" s="742"/>
      <c r="G11" s="742"/>
      <c r="H11" s="742"/>
      <c r="I11" s="187">
        <f t="shared" ref="I11:I54" si="0">E11*D11</f>
        <v>0</v>
      </c>
      <c r="J11" s="187">
        <f t="shared" ref="J11:J54" si="1">F11*D11</f>
        <v>0</v>
      </c>
      <c r="K11" s="187">
        <f t="shared" ref="K11:K54" si="2">G11*D11</f>
        <v>0</v>
      </c>
      <c r="L11" s="187">
        <f t="shared" ref="L11:L54" si="3">H11*D11</f>
        <v>0</v>
      </c>
      <c r="M11" s="188">
        <f t="shared" ref="M11:M54" si="4">SUM(I11:L11)</f>
        <v>0</v>
      </c>
    </row>
    <row r="12" spans="1:13" x14ac:dyDescent="0.25">
      <c r="A12" s="207">
        <v>3</v>
      </c>
      <c r="B12" s="208" t="s">
        <v>494</v>
      </c>
      <c r="C12" s="209" t="s">
        <v>25</v>
      </c>
      <c r="D12" s="418">
        <v>1</v>
      </c>
      <c r="E12" s="742"/>
      <c r="F12" s="742"/>
      <c r="G12" s="742"/>
      <c r="H12" s="742"/>
      <c r="I12" s="187">
        <f t="shared" si="0"/>
        <v>0</v>
      </c>
      <c r="J12" s="187">
        <f t="shared" si="1"/>
        <v>0</v>
      </c>
      <c r="K12" s="187">
        <f t="shared" si="2"/>
        <v>0</v>
      </c>
      <c r="L12" s="187">
        <f t="shared" si="3"/>
        <v>0</v>
      </c>
      <c r="M12" s="188">
        <f t="shared" si="4"/>
        <v>0</v>
      </c>
    </row>
    <row r="13" spans="1:13" x14ac:dyDescent="0.25">
      <c r="A13" s="207">
        <v>4</v>
      </c>
      <c r="B13" s="208" t="s">
        <v>495</v>
      </c>
      <c r="C13" s="209" t="s">
        <v>25</v>
      </c>
      <c r="D13" s="418">
        <v>1</v>
      </c>
      <c r="E13" s="742"/>
      <c r="F13" s="742"/>
      <c r="G13" s="742"/>
      <c r="H13" s="742"/>
      <c r="I13" s="187">
        <f t="shared" si="0"/>
        <v>0</v>
      </c>
      <c r="J13" s="187">
        <f t="shared" si="1"/>
        <v>0</v>
      </c>
      <c r="K13" s="187">
        <f t="shared" si="2"/>
        <v>0</v>
      </c>
      <c r="L13" s="187">
        <f t="shared" si="3"/>
        <v>0</v>
      </c>
      <c r="M13" s="188">
        <f t="shared" si="4"/>
        <v>0</v>
      </c>
    </row>
    <row r="14" spans="1:13" x14ac:dyDescent="0.25">
      <c r="A14" s="207">
        <v>5</v>
      </c>
      <c r="B14" s="208" t="s">
        <v>496</v>
      </c>
      <c r="C14" s="209" t="s">
        <v>25</v>
      </c>
      <c r="D14" s="418">
        <v>2</v>
      </c>
      <c r="E14" s="742"/>
      <c r="F14" s="742"/>
      <c r="G14" s="742"/>
      <c r="H14" s="742"/>
      <c r="I14" s="187">
        <f t="shared" si="0"/>
        <v>0</v>
      </c>
      <c r="J14" s="187">
        <f t="shared" si="1"/>
        <v>0</v>
      </c>
      <c r="K14" s="187">
        <f t="shared" si="2"/>
        <v>0</v>
      </c>
      <c r="L14" s="187">
        <f t="shared" si="3"/>
        <v>0</v>
      </c>
      <c r="M14" s="188">
        <f t="shared" si="4"/>
        <v>0</v>
      </c>
    </row>
    <row r="15" spans="1:13" x14ac:dyDescent="0.25">
      <c r="A15" s="207">
        <v>6</v>
      </c>
      <c r="B15" s="208" t="s">
        <v>497</v>
      </c>
      <c r="C15" s="209" t="s">
        <v>25</v>
      </c>
      <c r="D15" s="418">
        <v>1</v>
      </c>
      <c r="E15" s="742"/>
      <c r="F15" s="742"/>
      <c r="G15" s="742"/>
      <c r="H15" s="742"/>
      <c r="I15" s="187">
        <f t="shared" si="0"/>
        <v>0</v>
      </c>
      <c r="J15" s="187">
        <f t="shared" si="1"/>
        <v>0</v>
      </c>
      <c r="K15" s="187">
        <f t="shared" si="2"/>
        <v>0</v>
      </c>
      <c r="L15" s="187">
        <f t="shared" si="3"/>
        <v>0</v>
      </c>
      <c r="M15" s="188">
        <f t="shared" si="4"/>
        <v>0</v>
      </c>
    </row>
    <row r="16" spans="1:13" ht="25.5" x14ac:dyDescent="0.25">
      <c r="A16" s="207">
        <v>7</v>
      </c>
      <c r="B16" s="208" t="s">
        <v>498</v>
      </c>
      <c r="C16" s="209" t="s">
        <v>25</v>
      </c>
      <c r="D16" s="418">
        <v>1</v>
      </c>
      <c r="E16" s="742"/>
      <c r="F16" s="742"/>
      <c r="G16" s="742"/>
      <c r="H16" s="742"/>
      <c r="I16" s="187">
        <f t="shared" si="0"/>
        <v>0</v>
      </c>
      <c r="J16" s="187">
        <f t="shared" si="1"/>
        <v>0</v>
      </c>
      <c r="K16" s="187">
        <f t="shared" si="2"/>
        <v>0</v>
      </c>
      <c r="L16" s="187">
        <f t="shared" si="3"/>
        <v>0</v>
      </c>
      <c r="M16" s="188">
        <f t="shared" si="4"/>
        <v>0</v>
      </c>
    </row>
    <row r="17" spans="1:13" x14ac:dyDescent="0.25">
      <c r="A17" s="207">
        <v>8</v>
      </c>
      <c r="B17" s="208" t="s">
        <v>499</v>
      </c>
      <c r="C17" s="209" t="s">
        <v>25</v>
      </c>
      <c r="D17" s="418">
        <v>1</v>
      </c>
      <c r="E17" s="742"/>
      <c r="F17" s="742"/>
      <c r="G17" s="742"/>
      <c r="H17" s="742"/>
      <c r="I17" s="187">
        <f t="shared" si="0"/>
        <v>0</v>
      </c>
      <c r="J17" s="187">
        <f t="shared" si="1"/>
        <v>0</v>
      </c>
      <c r="K17" s="187">
        <f t="shared" si="2"/>
        <v>0</v>
      </c>
      <c r="L17" s="187">
        <f t="shared" si="3"/>
        <v>0</v>
      </c>
      <c r="M17" s="188">
        <f t="shared" si="4"/>
        <v>0</v>
      </c>
    </row>
    <row r="18" spans="1:13" x14ac:dyDescent="0.25">
      <c r="A18" s="207">
        <v>9</v>
      </c>
      <c r="B18" s="208" t="s">
        <v>500</v>
      </c>
      <c r="C18" s="209" t="s">
        <v>25</v>
      </c>
      <c r="D18" s="418">
        <v>1</v>
      </c>
      <c r="E18" s="742"/>
      <c r="F18" s="742"/>
      <c r="G18" s="742"/>
      <c r="H18" s="742"/>
      <c r="I18" s="187">
        <f t="shared" si="0"/>
        <v>0</v>
      </c>
      <c r="J18" s="187">
        <f t="shared" si="1"/>
        <v>0</v>
      </c>
      <c r="K18" s="187">
        <f t="shared" si="2"/>
        <v>0</v>
      </c>
      <c r="L18" s="187">
        <f t="shared" si="3"/>
        <v>0</v>
      </c>
      <c r="M18" s="188">
        <f t="shared" si="4"/>
        <v>0</v>
      </c>
    </row>
    <row r="19" spans="1:13" ht="25.5" x14ac:dyDescent="0.25">
      <c r="A19" s="207">
        <v>10</v>
      </c>
      <c r="B19" s="208" t="s">
        <v>501</v>
      </c>
      <c r="C19" s="209" t="s">
        <v>25</v>
      </c>
      <c r="D19" s="418">
        <v>1</v>
      </c>
      <c r="E19" s="742"/>
      <c r="F19" s="742"/>
      <c r="G19" s="742"/>
      <c r="H19" s="742"/>
      <c r="I19" s="187">
        <f t="shared" si="0"/>
        <v>0</v>
      </c>
      <c r="J19" s="187">
        <f t="shared" si="1"/>
        <v>0</v>
      </c>
      <c r="K19" s="187">
        <f t="shared" si="2"/>
        <v>0</v>
      </c>
      <c r="L19" s="187">
        <f t="shared" si="3"/>
        <v>0</v>
      </c>
      <c r="M19" s="188">
        <f t="shared" si="4"/>
        <v>0</v>
      </c>
    </row>
    <row r="20" spans="1:13" x14ac:dyDescent="0.25">
      <c r="A20" s="207">
        <v>11</v>
      </c>
      <c r="B20" s="208" t="s">
        <v>502</v>
      </c>
      <c r="C20" s="209" t="s">
        <v>25</v>
      </c>
      <c r="D20" s="418">
        <v>1</v>
      </c>
      <c r="E20" s="742"/>
      <c r="F20" s="742"/>
      <c r="G20" s="742"/>
      <c r="H20" s="742"/>
      <c r="I20" s="187">
        <f t="shared" si="0"/>
        <v>0</v>
      </c>
      <c r="J20" s="187">
        <f t="shared" si="1"/>
        <v>0</v>
      </c>
      <c r="K20" s="187">
        <f t="shared" si="2"/>
        <v>0</v>
      </c>
      <c r="L20" s="187">
        <f t="shared" si="3"/>
        <v>0</v>
      </c>
      <c r="M20" s="188">
        <f t="shared" si="4"/>
        <v>0</v>
      </c>
    </row>
    <row r="21" spans="1:13" x14ac:dyDescent="0.25">
      <c r="A21" s="207">
        <v>12</v>
      </c>
      <c r="B21" s="208" t="s">
        <v>503</v>
      </c>
      <c r="C21" s="209" t="s">
        <v>25</v>
      </c>
      <c r="D21" s="418">
        <v>1</v>
      </c>
      <c r="E21" s="742"/>
      <c r="F21" s="742"/>
      <c r="G21" s="742"/>
      <c r="H21" s="742"/>
      <c r="I21" s="187">
        <f t="shared" si="0"/>
        <v>0</v>
      </c>
      <c r="J21" s="187">
        <f t="shared" si="1"/>
        <v>0</v>
      </c>
      <c r="K21" s="187">
        <f t="shared" si="2"/>
        <v>0</v>
      </c>
      <c r="L21" s="187">
        <f t="shared" si="3"/>
        <v>0</v>
      </c>
      <c r="M21" s="188">
        <f t="shared" si="4"/>
        <v>0</v>
      </c>
    </row>
    <row r="22" spans="1:13" x14ac:dyDescent="0.25">
      <c r="A22" s="207">
        <v>13</v>
      </c>
      <c r="B22" s="208" t="s">
        <v>504</v>
      </c>
      <c r="C22" s="209" t="s">
        <v>25</v>
      </c>
      <c r="D22" s="418">
        <v>1</v>
      </c>
      <c r="E22" s="742"/>
      <c r="F22" s="742"/>
      <c r="G22" s="742"/>
      <c r="H22" s="742"/>
      <c r="I22" s="187">
        <f t="shared" si="0"/>
        <v>0</v>
      </c>
      <c r="J22" s="187">
        <f t="shared" si="1"/>
        <v>0</v>
      </c>
      <c r="K22" s="187">
        <f t="shared" si="2"/>
        <v>0</v>
      </c>
      <c r="L22" s="187">
        <f t="shared" si="3"/>
        <v>0</v>
      </c>
      <c r="M22" s="188">
        <f t="shared" si="4"/>
        <v>0</v>
      </c>
    </row>
    <row r="23" spans="1:13" x14ac:dyDescent="0.25">
      <c r="A23" s="207">
        <v>14</v>
      </c>
      <c r="B23" s="208" t="s">
        <v>505</v>
      </c>
      <c r="C23" s="209" t="s">
        <v>25</v>
      </c>
      <c r="D23" s="418">
        <v>1</v>
      </c>
      <c r="E23" s="742"/>
      <c r="F23" s="742"/>
      <c r="G23" s="742"/>
      <c r="H23" s="742"/>
      <c r="I23" s="187">
        <f t="shared" si="0"/>
        <v>0</v>
      </c>
      <c r="J23" s="187">
        <f t="shared" si="1"/>
        <v>0</v>
      </c>
      <c r="K23" s="187">
        <f t="shared" si="2"/>
        <v>0</v>
      </c>
      <c r="L23" s="187">
        <f t="shared" si="3"/>
        <v>0</v>
      </c>
      <c r="M23" s="188">
        <f t="shared" si="4"/>
        <v>0</v>
      </c>
    </row>
    <row r="24" spans="1:13" x14ac:dyDescent="0.25">
      <c r="A24" s="207">
        <v>15</v>
      </c>
      <c r="B24" s="208" t="s">
        <v>506</v>
      </c>
      <c r="C24" s="209" t="s">
        <v>25</v>
      </c>
      <c r="D24" s="418">
        <v>1</v>
      </c>
      <c r="E24" s="742"/>
      <c r="F24" s="742"/>
      <c r="G24" s="742"/>
      <c r="H24" s="742"/>
      <c r="I24" s="187">
        <f t="shared" si="0"/>
        <v>0</v>
      </c>
      <c r="J24" s="187">
        <f t="shared" si="1"/>
        <v>0</v>
      </c>
      <c r="K24" s="187">
        <f t="shared" si="2"/>
        <v>0</v>
      </c>
      <c r="L24" s="187">
        <f t="shared" si="3"/>
        <v>0</v>
      </c>
      <c r="M24" s="188">
        <f t="shared" si="4"/>
        <v>0</v>
      </c>
    </row>
    <row r="25" spans="1:13" x14ac:dyDescent="0.25">
      <c r="A25" s="207">
        <v>16</v>
      </c>
      <c r="B25" s="208" t="s">
        <v>507</v>
      </c>
      <c r="C25" s="209" t="s">
        <v>25</v>
      </c>
      <c r="D25" s="418">
        <v>1</v>
      </c>
      <c r="E25" s="742"/>
      <c r="F25" s="742"/>
      <c r="G25" s="742"/>
      <c r="H25" s="742"/>
      <c r="I25" s="187">
        <f t="shared" si="0"/>
        <v>0</v>
      </c>
      <c r="J25" s="187">
        <f t="shared" si="1"/>
        <v>0</v>
      </c>
      <c r="K25" s="187">
        <f t="shared" si="2"/>
        <v>0</v>
      </c>
      <c r="L25" s="187">
        <f t="shared" si="3"/>
        <v>0</v>
      </c>
      <c r="M25" s="188">
        <f t="shared" si="4"/>
        <v>0</v>
      </c>
    </row>
    <row r="26" spans="1:13" x14ac:dyDescent="0.25">
      <c r="A26" s="207">
        <v>17</v>
      </c>
      <c r="B26" s="208" t="s">
        <v>508</v>
      </c>
      <c r="C26" s="209" t="s">
        <v>25</v>
      </c>
      <c r="D26" s="418">
        <v>8</v>
      </c>
      <c r="E26" s="742"/>
      <c r="F26" s="742"/>
      <c r="G26" s="742"/>
      <c r="H26" s="742"/>
      <c r="I26" s="187">
        <f t="shared" si="0"/>
        <v>0</v>
      </c>
      <c r="J26" s="187">
        <f t="shared" si="1"/>
        <v>0</v>
      </c>
      <c r="K26" s="187">
        <f t="shared" si="2"/>
        <v>0</v>
      </c>
      <c r="L26" s="187">
        <f t="shared" si="3"/>
        <v>0</v>
      </c>
      <c r="M26" s="188">
        <f t="shared" si="4"/>
        <v>0</v>
      </c>
    </row>
    <row r="27" spans="1:13" x14ac:dyDescent="0.25">
      <c r="A27" s="207">
        <v>18</v>
      </c>
      <c r="B27" s="208" t="s">
        <v>509</v>
      </c>
      <c r="C27" s="209" t="s">
        <v>25</v>
      </c>
      <c r="D27" s="418">
        <v>8</v>
      </c>
      <c r="E27" s="742"/>
      <c r="F27" s="742"/>
      <c r="G27" s="742"/>
      <c r="H27" s="742"/>
      <c r="I27" s="187">
        <f t="shared" si="0"/>
        <v>0</v>
      </c>
      <c r="J27" s="187">
        <f t="shared" si="1"/>
        <v>0</v>
      </c>
      <c r="K27" s="187">
        <f t="shared" si="2"/>
        <v>0</v>
      </c>
      <c r="L27" s="187">
        <f t="shared" si="3"/>
        <v>0</v>
      </c>
      <c r="M27" s="188">
        <f t="shared" si="4"/>
        <v>0</v>
      </c>
    </row>
    <row r="28" spans="1:13" x14ac:dyDescent="0.25">
      <c r="A28" s="207">
        <v>19</v>
      </c>
      <c r="B28" s="208" t="s">
        <v>510</v>
      </c>
      <c r="C28" s="209" t="s">
        <v>25</v>
      </c>
      <c r="D28" s="418">
        <v>8</v>
      </c>
      <c r="E28" s="742"/>
      <c r="F28" s="742"/>
      <c r="G28" s="742"/>
      <c r="H28" s="742"/>
      <c r="I28" s="187">
        <f t="shared" si="0"/>
        <v>0</v>
      </c>
      <c r="J28" s="187">
        <f t="shared" si="1"/>
        <v>0</v>
      </c>
      <c r="K28" s="187">
        <f t="shared" si="2"/>
        <v>0</v>
      </c>
      <c r="L28" s="187">
        <f t="shared" si="3"/>
        <v>0</v>
      </c>
      <c r="M28" s="188">
        <f t="shared" si="4"/>
        <v>0</v>
      </c>
    </row>
    <row r="29" spans="1:13" x14ac:dyDescent="0.25">
      <c r="A29" s="207">
        <v>20</v>
      </c>
      <c r="B29" s="208" t="s">
        <v>511</v>
      </c>
      <c r="C29" s="209" t="s">
        <v>25</v>
      </c>
      <c r="D29" s="418">
        <v>5</v>
      </c>
      <c r="E29" s="742"/>
      <c r="F29" s="742"/>
      <c r="G29" s="742"/>
      <c r="H29" s="742"/>
      <c r="I29" s="187">
        <f t="shared" si="0"/>
        <v>0</v>
      </c>
      <c r="J29" s="187">
        <f t="shared" si="1"/>
        <v>0</v>
      </c>
      <c r="K29" s="187">
        <f t="shared" si="2"/>
        <v>0</v>
      </c>
      <c r="L29" s="187">
        <f t="shared" si="3"/>
        <v>0</v>
      </c>
      <c r="M29" s="188">
        <f t="shared" si="4"/>
        <v>0</v>
      </c>
    </row>
    <row r="30" spans="1:13" x14ac:dyDescent="0.25">
      <c r="A30" s="207">
        <v>21</v>
      </c>
      <c r="B30" s="208" t="s">
        <v>512</v>
      </c>
      <c r="C30" s="209" t="s">
        <v>25</v>
      </c>
      <c r="D30" s="418">
        <v>1</v>
      </c>
      <c r="E30" s="742"/>
      <c r="F30" s="742"/>
      <c r="G30" s="742"/>
      <c r="H30" s="742"/>
      <c r="I30" s="187">
        <f t="shared" si="0"/>
        <v>0</v>
      </c>
      <c r="J30" s="187">
        <f t="shared" si="1"/>
        <v>0</v>
      </c>
      <c r="K30" s="187">
        <f t="shared" si="2"/>
        <v>0</v>
      </c>
      <c r="L30" s="187">
        <f t="shared" si="3"/>
        <v>0</v>
      </c>
      <c r="M30" s="188">
        <f t="shared" si="4"/>
        <v>0</v>
      </c>
    </row>
    <row r="31" spans="1:13" x14ac:dyDescent="0.25">
      <c r="A31" s="207">
        <v>22</v>
      </c>
      <c r="B31" s="208" t="s">
        <v>513</v>
      </c>
      <c r="C31" s="209" t="s">
        <v>25</v>
      </c>
      <c r="D31" s="418">
        <v>1</v>
      </c>
      <c r="E31" s="742"/>
      <c r="F31" s="742"/>
      <c r="G31" s="742"/>
      <c r="H31" s="742"/>
      <c r="I31" s="187">
        <f t="shared" si="0"/>
        <v>0</v>
      </c>
      <c r="J31" s="187">
        <f t="shared" si="1"/>
        <v>0</v>
      </c>
      <c r="K31" s="187">
        <f t="shared" si="2"/>
        <v>0</v>
      </c>
      <c r="L31" s="187">
        <f t="shared" si="3"/>
        <v>0</v>
      </c>
      <c r="M31" s="188">
        <f t="shared" si="4"/>
        <v>0</v>
      </c>
    </row>
    <row r="32" spans="1:13" ht="25.5" x14ac:dyDescent="0.25">
      <c r="A32" s="207">
        <v>23</v>
      </c>
      <c r="B32" s="208" t="s">
        <v>514</v>
      </c>
      <c r="C32" s="209" t="s">
        <v>25</v>
      </c>
      <c r="D32" s="418">
        <v>5</v>
      </c>
      <c r="E32" s="742"/>
      <c r="F32" s="742"/>
      <c r="G32" s="742"/>
      <c r="H32" s="742"/>
      <c r="I32" s="187">
        <f t="shared" si="0"/>
        <v>0</v>
      </c>
      <c r="J32" s="187">
        <f t="shared" si="1"/>
        <v>0</v>
      </c>
      <c r="K32" s="187">
        <f t="shared" si="2"/>
        <v>0</v>
      </c>
      <c r="L32" s="187">
        <f t="shared" si="3"/>
        <v>0</v>
      </c>
      <c r="M32" s="188">
        <f t="shared" si="4"/>
        <v>0</v>
      </c>
    </row>
    <row r="33" spans="1:13" x14ac:dyDescent="0.25">
      <c r="A33" s="207">
        <v>24</v>
      </c>
      <c r="B33" s="208" t="s">
        <v>515</v>
      </c>
      <c r="C33" s="209" t="s">
        <v>25</v>
      </c>
      <c r="D33" s="418">
        <v>5</v>
      </c>
      <c r="E33" s="742"/>
      <c r="F33" s="742"/>
      <c r="G33" s="742"/>
      <c r="H33" s="742"/>
      <c r="I33" s="187">
        <f t="shared" si="0"/>
        <v>0</v>
      </c>
      <c r="J33" s="187">
        <f t="shared" si="1"/>
        <v>0</v>
      </c>
      <c r="K33" s="187">
        <f t="shared" si="2"/>
        <v>0</v>
      </c>
      <c r="L33" s="187">
        <f t="shared" si="3"/>
        <v>0</v>
      </c>
      <c r="M33" s="188">
        <f t="shared" si="4"/>
        <v>0</v>
      </c>
    </row>
    <row r="34" spans="1:13" x14ac:dyDescent="0.25">
      <c r="A34" s="207">
        <v>25</v>
      </c>
      <c r="B34" s="208" t="s">
        <v>516</v>
      </c>
      <c r="C34" s="209" t="s">
        <v>25</v>
      </c>
      <c r="D34" s="418">
        <v>7</v>
      </c>
      <c r="E34" s="742"/>
      <c r="F34" s="742"/>
      <c r="G34" s="742"/>
      <c r="H34" s="742"/>
      <c r="I34" s="187">
        <f t="shared" si="0"/>
        <v>0</v>
      </c>
      <c r="J34" s="187">
        <f t="shared" si="1"/>
        <v>0</v>
      </c>
      <c r="K34" s="187">
        <f t="shared" si="2"/>
        <v>0</v>
      </c>
      <c r="L34" s="187">
        <f t="shared" si="3"/>
        <v>0</v>
      </c>
      <c r="M34" s="188">
        <f t="shared" si="4"/>
        <v>0</v>
      </c>
    </row>
    <row r="35" spans="1:13" ht="25.5" x14ac:dyDescent="0.25">
      <c r="A35" s="207">
        <v>26</v>
      </c>
      <c r="B35" s="208" t="s">
        <v>517</v>
      </c>
      <c r="C35" s="209" t="s">
        <v>25</v>
      </c>
      <c r="D35" s="418">
        <v>7</v>
      </c>
      <c r="E35" s="742"/>
      <c r="F35" s="742"/>
      <c r="G35" s="742"/>
      <c r="H35" s="742"/>
      <c r="I35" s="187">
        <f t="shared" si="0"/>
        <v>0</v>
      </c>
      <c r="J35" s="187">
        <f t="shared" si="1"/>
        <v>0</v>
      </c>
      <c r="K35" s="187">
        <f t="shared" si="2"/>
        <v>0</v>
      </c>
      <c r="L35" s="187">
        <f t="shared" si="3"/>
        <v>0</v>
      </c>
      <c r="M35" s="188">
        <f t="shared" si="4"/>
        <v>0</v>
      </c>
    </row>
    <row r="36" spans="1:13" ht="25.5" x14ac:dyDescent="0.25">
      <c r="A36" s="207">
        <v>27</v>
      </c>
      <c r="B36" s="208" t="s">
        <v>518</v>
      </c>
      <c r="C36" s="209" t="s">
        <v>25</v>
      </c>
      <c r="D36" s="418">
        <v>2</v>
      </c>
      <c r="E36" s="742"/>
      <c r="F36" s="742"/>
      <c r="G36" s="742"/>
      <c r="H36" s="742"/>
      <c r="I36" s="187">
        <f t="shared" si="0"/>
        <v>0</v>
      </c>
      <c r="J36" s="187">
        <f t="shared" si="1"/>
        <v>0</v>
      </c>
      <c r="K36" s="187">
        <f t="shared" si="2"/>
        <v>0</v>
      </c>
      <c r="L36" s="187">
        <f t="shared" si="3"/>
        <v>0</v>
      </c>
      <c r="M36" s="188">
        <f t="shared" si="4"/>
        <v>0</v>
      </c>
    </row>
    <row r="37" spans="1:13" x14ac:dyDescent="0.25">
      <c r="A37" s="207">
        <v>28</v>
      </c>
      <c r="B37" s="208" t="s">
        <v>519</v>
      </c>
      <c r="C37" s="209" t="s">
        <v>25</v>
      </c>
      <c r="D37" s="418">
        <v>4</v>
      </c>
      <c r="E37" s="742"/>
      <c r="F37" s="742"/>
      <c r="G37" s="742"/>
      <c r="H37" s="742"/>
      <c r="I37" s="187">
        <f t="shared" si="0"/>
        <v>0</v>
      </c>
      <c r="J37" s="187">
        <f t="shared" si="1"/>
        <v>0</v>
      </c>
      <c r="K37" s="187">
        <f t="shared" si="2"/>
        <v>0</v>
      </c>
      <c r="L37" s="187">
        <f t="shared" si="3"/>
        <v>0</v>
      </c>
      <c r="M37" s="188">
        <f t="shared" si="4"/>
        <v>0</v>
      </c>
    </row>
    <row r="38" spans="1:13" ht="25.5" x14ac:dyDescent="0.25">
      <c r="A38" s="207">
        <v>29</v>
      </c>
      <c r="B38" s="208" t="s">
        <v>520</v>
      </c>
      <c r="C38" s="209" t="s">
        <v>25</v>
      </c>
      <c r="D38" s="418">
        <v>10</v>
      </c>
      <c r="E38" s="742"/>
      <c r="F38" s="742"/>
      <c r="G38" s="742"/>
      <c r="H38" s="742"/>
      <c r="I38" s="187">
        <f t="shared" si="0"/>
        <v>0</v>
      </c>
      <c r="J38" s="187">
        <f t="shared" si="1"/>
        <v>0</v>
      </c>
      <c r="K38" s="187">
        <f t="shared" si="2"/>
        <v>0</v>
      </c>
      <c r="L38" s="187">
        <f t="shared" si="3"/>
        <v>0</v>
      </c>
      <c r="M38" s="188">
        <f t="shared" si="4"/>
        <v>0</v>
      </c>
    </row>
    <row r="39" spans="1:13" x14ac:dyDescent="0.25">
      <c r="A39" s="207">
        <v>30</v>
      </c>
      <c r="B39" s="208" t="s">
        <v>521</v>
      </c>
      <c r="C39" s="209" t="s">
        <v>25</v>
      </c>
      <c r="D39" s="418">
        <v>10</v>
      </c>
      <c r="E39" s="742"/>
      <c r="F39" s="742"/>
      <c r="G39" s="742"/>
      <c r="H39" s="742"/>
      <c r="I39" s="187">
        <f t="shared" si="0"/>
        <v>0</v>
      </c>
      <c r="J39" s="187">
        <f t="shared" si="1"/>
        <v>0</v>
      </c>
      <c r="K39" s="187">
        <f t="shared" si="2"/>
        <v>0</v>
      </c>
      <c r="L39" s="187">
        <f t="shared" si="3"/>
        <v>0</v>
      </c>
      <c r="M39" s="188">
        <f t="shared" si="4"/>
        <v>0</v>
      </c>
    </row>
    <row r="40" spans="1:13" x14ac:dyDescent="0.25">
      <c r="A40" s="207">
        <v>31</v>
      </c>
      <c r="B40" s="208" t="s">
        <v>522</v>
      </c>
      <c r="C40" s="209" t="s">
        <v>25</v>
      </c>
      <c r="D40" s="418">
        <v>2</v>
      </c>
      <c r="E40" s="742"/>
      <c r="F40" s="742"/>
      <c r="G40" s="742"/>
      <c r="H40" s="742"/>
      <c r="I40" s="187">
        <f t="shared" si="0"/>
        <v>0</v>
      </c>
      <c r="J40" s="187">
        <f t="shared" si="1"/>
        <v>0</v>
      </c>
      <c r="K40" s="187">
        <f t="shared" si="2"/>
        <v>0</v>
      </c>
      <c r="L40" s="187">
        <f t="shared" si="3"/>
        <v>0</v>
      </c>
      <c r="M40" s="188">
        <f t="shared" si="4"/>
        <v>0</v>
      </c>
    </row>
    <row r="41" spans="1:13" x14ac:dyDescent="0.25">
      <c r="A41" s="207">
        <v>32</v>
      </c>
      <c r="B41" s="208" t="s">
        <v>523</v>
      </c>
      <c r="C41" s="209" t="s">
        <v>25</v>
      </c>
      <c r="D41" s="418">
        <v>1</v>
      </c>
      <c r="E41" s="742"/>
      <c r="F41" s="742"/>
      <c r="G41" s="742"/>
      <c r="H41" s="742"/>
      <c r="I41" s="187">
        <f t="shared" si="0"/>
        <v>0</v>
      </c>
      <c r="J41" s="187">
        <f t="shared" si="1"/>
        <v>0</v>
      </c>
      <c r="K41" s="187">
        <f t="shared" si="2"/>
        <v>0</v>
      </c>
      <c r="L41" s="187">
        <f t="shared" si="3"/>
        <v>0</v>
      </c>
      <c r="M41" s="188">
        <f t="shared" si="4"/>
        <v>0</v>
      </c>
    </row>
    <row r="42" spans="1:13" ht="25.5" x14ac:dyDescent="0.25">
      <c r="A42" s="207">
        <v>33</v>
      </c>
      <c r="B42" s="208" t="s">
        <v>524</v>
      </c>
      <c r="C42" s="209" t="s">
        <v>25</v>
      </c>
      <c r="D42" s="418">
        <v>2</v>
      </c>
      <c r="E42" s="742"/>
      <c r="F42" s="742"/>
      <c r="G42" s="742"/>
      <c r="H42" s="742"/>
      <c r="I42" s="187">
        <f t="shared" si="0"/>
        <v>0</v>
      </c>
      <c r="J42" s="187">
        <f t="shared" si="1"/>
        <v>0</v>
      </c>
      <c r="K42" s="187">
        <f t="shared" si="2"/>
        <v>0</v>
      </c>
      <c r="L42" s="187">
        <f t="shared" si="3"/>
        <v>0</v>
      </c>
      <c r="M42" s="188">
        <f t="shared" si="4"/>
        <v>0</v>
      </c>
    </row>
    <row r="43" spans="1:13" x14ac:dyDescent="0.25">
      <c r="A43" s="207">
        <v>34</v>
      </c>
      <c r="B43" s="208" t="s">
        <v>525</v>
      </c>
      <c r="C43" s="209" t="s">
        <v>25</v>
      </c>
      <c r="D43" s="418">
        <v>1</v>
      </c>
      <c r="E43" s="742"/>
      <c r="F43" s="742"/>
      <c r="G43" s="742"/>
      <c r="H43" s="742"/>
      <c r="I43" s="187">
        <f t="shared" si="0"/>
        <v>0</v>
      </c>
      <c r="J43" s="187">
        <f t="shared" si="1"/>
        <v>0</v>
      </c>
      <c r="K43" s="187">
        <f t="shared" si="2"/>
        <v>0</v>
      </c>
      <c r="L43" s="187">
        <f t="shared" si="3"/>
        <v>0</v>
      </c>
      <c r="M43" s="188">
        <f t="shared" si="4"/>
        <v>0</v>
      </c>
    </row>
    <row r="44" spans="1:13" x14ac:dyDescent="0.25">
      <c r="A44" s="207">
        <v>35</v>
      </c>
      <c r="B44" s="208" t="s">
        <v>526</v>
      </c>
      <c r="C44" s="209" t="s">
        <v>58</v>
      </c>
      <c r="D44" s="418">
        <f>461-95</f>
        <v>366</v>
      </c>
      <c r="E44" s="742"/>
      <c r="F44" s="742"/>
      <c r="G44" s="742"/>
      <c r="H44" s="742"/>
      <c r="I44" s="187">
        <f t="shared" si="0"/>
        <v>0</v>
      </c>
      <c r="J44" s="187">
        <f t="shared" si="1"/>
        <v>0</v>
      </c>
      <c r="K44" s="187">
        <f t="shared" si="2"/>
        <v>0</v>
      </c>
      <c r="L44" s="187">
        <f t="shared" si="3"/>
        <v>0</v>
      </c>
      <c r="M44" s="188">
        <f t="shared" si="4"/>
        <v>0</v>
      </c>
    </row>
    <row r="45" spans="1:13" x14ac:dyDescent="0.25">
      <c r="A45" s="207">
        <v>36</v>
      </c>
      <c r="B45" s="208" t="s">
        <v>527</v>
      </c>
      <c r="C45" s="209" t="s">
        <v>58</v>
      </c>
      <c r="D45" s="418">
        <v>12</v>
      </c>
      <c r="E45" s="742"/>
      <c r="F45" s="742"/>
      <c r="G45" s="742"/>
      <c r="H45" s="742"/>
      <c r="I45" s="187">
        <f t="shared" si="0"/>
        <v>0</v>
      </c>
      <c r="J45" s="187">
        <f t="shared" si="1"/>
        <v>0</v>
      </c>
      <c r="K45" s="187">
        <f t="shared" si="2"/>
        <v>0</v>
      </c>
      <c r="L45" s="187">
        <f t="shared" si="3"/>
        <v>0</v>
      </c>
      <c r="M45" s="188">
        <f t="shared" si="4"/>
        <v>0</v>
      </c>
    </row>
    <row r="46" spans="1:13" x14ac:dyDescent="0.25">
      <c r="A46" s="207">
        <v>37</v>
      </c>
      <c r="B46" s="208" t="s">
        <v>528</v>
      </c>
      <c r="C46" s="209" t="s">
        <v>58</v>
      </c>
      <c r="D46" s="418">
        <v>49</v>
      </c>
      <c r="E46" s="742"/>
      <c r="F46" s="742"/>
      <c r="G46" s="742"/>
      <c r="H46" s="742"/>
      <c r="I46" s="187">
        <f t="shared" si="0"/>
        <v>0</v>
      </c>
      <c r="J46" s="187">
        <f t="shared" si="1"/>
        <v>0</v>
      </c>
      <c r="K46" s="187">
        <f t="shared" si="2"/>
        <v>0</v>
      </c>
      <c r="L46" s="187">
        <f t="shared" si="3"/>
        <v>0</v>
      </c>
      <c r="M46" s="188">
        <f t="shared" si="4"/>
        <v>0</v>
      </c>
    </row>
    <row r="47" spans="1:13" x14ac:dyDescent="0.25">
      <c r="A47" s="207">
        <v>38</v>
      </c>
      <c r="B47" s="208" t="s">
        <v>529</v>
      </c>
      <c r="C47" s="209" t="s">
        <v>58</v>
      </c>
      <c r="D47" s="418">
        <v>35</v>
      </c>
      <c r="E47" s="742"/>
      <c r="F47" s="742"/>
      <c r="G47" s="742"/>
      <c r="H47" s="742"/>
      <c r="I47" s="187">
        <f t="shared" si="0"/>
        <v>0</v>
      </c>
      <c r="J47" s="187">
        <f t="shared" si="1"/>
        <v>0</v>
      </c>
      <c r="K47" s="187">
        <f t="shared" si="2"/>
        <v>0</v>
      </c>
      <c r="L47" s="187">
        <f t="shared" si="3"/>
        <v>0</v>
      </c>
      <c r="M47" s="188">
        <f t="shared" si="4"/>
        <v>0</v>
      </c>
    </row>
    <row r="48" spans="1:13" x14ac:dyDescent="0.25">
      <c r="A48" s="207">
        <v>39</v>
      </c>
      <c r="B48" s="208" t="s">
        <v>530</v>
      </c>
      <c r="C48" s="209" t="s">
        <v>58</v>
      </c>
      <c r="D48" s="418">
        <f>443-81</f>
        <v>362</v>
      </c>
      <c r="E48" s="742"/>
      <c r="F48" s="742"/>
      <c r="G48" s="742"/>
      <c r="H48" s="742"/>
      <c r="I48" s="187">
        <f t="shared" si="0"/>
        <v>0</v>
      </c>
      <c r="J48" s="187">
        <f t="shared" si="1"/>
        <v>0</v>
      </c>
      <c r="K48" s="187">
        <f t="shared" si="2"/>
        <v>0</v>
      </c>
      <c r="L48" s="187">
        <f t="shared" si="3"/>
        <v>0</v>
      </c>
      <c r="M48" s="188">
        <f t="shared" si="4"/>
        <v>0</v>
      </c>
    </row>
    <row r="49" spans="1:13" x14ac:dyDescent="0.25">
      <c r="A49" s="207">
        <v>40</v>
      </c>
      <c r="B49" s="208" t="s">
        <v>531</v>
      </c>
      <c r="C49" s="209" t="s">
        <v>58</v>
      </c>
      <c r="D49" s="418">
        <v>46</v>
      </c>
      <c r="E49" s="742"/>
      <c r="F49" s="742"/>
      <c r="G49" s="742"/>
      <c r="H49" s="742"/>
      <c r="I49" s="187">
        <f t="shared" si="0"/>
        <v>0</v>
      </c>
      <c r="J49" s="187">
        <f t="shared" si="1"/>
        <v>0</v>
      </c>
      <c r="K49" s="187">
        <f t="shared" si="2"/>
        <v>0</v>
      </c>
      <c r="L49" s="187">
        <f t="shared" si="3"/>
        <v>0</v>
      </c>
      <c r="M49" s="188">
        <f t="shared" si="4"/>
        <v>0</v>
      </c>
    </row>
    <row r="50" spans="1:13" x14ac:dyDescent="0.25">
      <c r="A50" s="207">
        <v>41</v>
      </c>
      <c r="B50" s="208" t="s">
        <v>532</v>
      </c>
      <c r="C50" s="209" t="s">
        <v>58</v>
      </c>
      <c r="D50" s="418">
        <v>31</v>
      </c>
      <c r="E50" s="742"/>
      <c r="F50" s="742"/>
      <c r="G50" s="742"/>
      <c r="H50" s="742"/>
      <c r="I50" s="187">
        <f t="shared" si="0"/>
        <v>0</v>
      </c>
      <c r="J50" s="187">
        <f t="shared" si="1"/>
        <v>0</v>
      </c>
      <c r="K50" s="187">
        <f t="shared" si="2"/>
        <v>0</v>
      </c>
      <c r="L50" s="187">
        <f t="shared" si="3"/>
        <v>0</v>
      </c>
      <c r="M50" s="188">
        <f t="shared" si="4"/>
        <v>0</v>
      </c>
    </row>
    <row r="51" spans="1:13" x14ac:dyDescent="0.25">
      <c r="A51" s="207">
        <v>42</v>
      </c>
      <c r="B51" s="208" t="s">
        <v>533</v>
      </c>
      <c r="C51" s="209" t="s">
        <v>244</v>
      </c>
      <c r="D51" s="418">
        <v>1</v>
      </c>
      <c r="E51" s="742"/>
      <c r="F51" s="742"/>
      <c r="G51" s="742"/>
      <c r="H51" s="742"/>
      <c r="I51" s="187">
        <f t="shared" si="0"/>
        <v>0</v>
      </c>
      <c r="J51" s="187">
        <f t="shared" si="1"/>
        <v>0</v>
      </c>
      <c r="K51" s="187">
        <f t="shared" si="2"/>
        <v>0</v>
      </c>
      <c r="L51" s="187">
        <f t="shared" si="3"/>
        <v>0</v>
      </c>
      <c r="M51" s="188">
        <f t="shared" si="4"/>
        <v>0</v>
      </c>
    </row>
    <row r="52" spans="1:13" x14ac:dyDescent="0.25">
      <c r="A52" s="207">
        <v>43</v>
      </c>
      <c r="B52" s="208" t="s">
        <v>534</v>
      </c>
      <c r="C52" s="209" t="s">
        <v>244</v>
      </c>
      <c r="D52" s="418">
        <v>1</v>
      </c>
      <c r="E52" s="742"/>
      <c r="F52" s="742"/>
      <c r="G52" s="742"/>
      <c r="H52" s="742"/>
      <c r="I52" s="187">
        <f t="shared" si="0"/>
        <v>0</v>
      </c>
      <c r="J52" s="187">
        <f t="shared" si="1"/>
        <v>0</v>
      </c>
      <c r="K52" s="187">
        <f t="shared" si="2"/>
        <v>0</v>
      </c>
      <c r="L52" s="187">
        <f t="shared" si="3"/>
        <v>0</v>
      </c>
      <c r="M52" s="188">
        <f t="shared" si="4"/>
        <v>0</v>
      </c>
    </row>
    <row r="53" spans="1:13" x14ac:dyDescent="0.25">
      <c r="A53" s="207">
        <v>44</v>
      </c>
      <c r="B53" s="208" t="s">
        <v>535</v>
      </c>
      <c r="C53" s="209" t="s">
        <v>244</v>
      </c>
      <c r="D53" s="418">
        <v>1</v>
      </c>
      <c r="E53" s="742"/>
      <c r="F53" s="742"/>
      <c r="G53" s="742"/>
      <c r="H53" s="742"/>
      <c r="I53" s="187">
        <f t="shared" si="0"/>
        <v>0</v>
      </c>
      <c r="J53" s="187">
        <f t="shared" si="1"/>
        <v>0</v>
      </c>
      <c r="K53" s="187">
        <f t="shared" si="2"/>
        <v>0</v>
      </c>
      <c r="L53" s="187">
        <f t="shared" si="3"/>
        <v>0</v>
      </c>
      <c r="M53" s="188">
        <f t="shared" si="4"/>
        <v>0</v>
      </c>
    </row>
    <row r="54" spans="1:13" ht="13.5" thickBot="1" x14ac:dyDescent="0.3">
      <c r="A54" s="419">
        <v>45</v>
      </c>
      <c r="B54" s="420" t="s">
        <v>536</v>
      </c>
      <c r="C54" s="421" t="s">
        <v>244</v>
      </c>
      <c r="D54" s="422">
        <v>1</v>
      </c>
      <c r="E54" s="743"/>
      <c r="F54" s="743"/>
      <c r="G54" s="743"/>
      <c r="H54" s="743"/>
      <c r="I54" s="191">
        <f t="shared" si="0"/>
        <v>0</v>
      </c>
      <c r="J54" s="191">
        <f t="shared" si="1"/>
        <v>0</v>
      </c>
      <c r="K54" s="191">
        <f t="shared" si="2"/>
        <v>0</v>
      </c>
      <c r="L54" s="191">
        <f t="shared" si="3"/>
        <v>0</v>
      </c>
      <c r="M54" s="192">
        <f t="shared" si="4"/>
        <v>0</v>
      </c>
    </row>
    <row r="55" spans="1:13" x14ac:dyDescent="0.25">
      <c r="A55" s="247"/>
      <c r="B55" s="248"/>
      <c r="C55" s="249"/>
      <c r="D55" s="250"/>
      <c r="E55" s="247"/>
      <c r="F55" s="247"/>
      <c r="G55" s="256"/>
      <c r="H55" s="256"/>
      <c r="I55" s="251">
        <f>SUM(I10:I54)</f>
        <v>0</v>
      </c>
      <c r="J55" s="251">
        <f t="shared" ref="J55:M55" si="5">SUM(J10:J54)</f>
        <v>0</v>
      </c>
      <c r="K55" s="251">
        <f t="shared" si="5"/>
        <v>0</v>
      </c>
      <c r="L55" s="251">
        <f t="shared" si="5"/>
        <v>0</v>
      </c>
      <c r="M55" s="251">
        <f t="shared" si="5"/>
        <v>0</v>
      </c>
    </row>
    <row r="56" spans="1:13" x14ac:dyDescent="0.25">
      <c r="A56" s="247"/>
      <c r="B56" s="36" t="s">
        <v>170</v>
      </c>
      <c r="C56" s="252"/>
      <c r="D56" s="253"/>
      <c r="E56" s="247"/>
      <c r="F56" s="247"/>
      <c r="G56" s="256"/>
      <c r="H56" s="256"/>
      <c r="I56" s="247"/>
      <c r="J56" s="247"/>
      <c r="K56" s="247"/>
      <c r="L56" s="247"/>
      <c r="M56" s="247"/>
    </row>
    <row r="57" spans="1:13" x14ac:dyDescent="0.25">
      <c r="A57" s="247"/>
      <c r="B57" s="37" t="s">
        <v>171</v>
      </c>
      <c r="C57" s="253">
        <f>+I55</f>
        <v>0</v>
      </c>
      <c r="D57" s="253"/>
      <c r="E57" s="247"/>
      <c r="F57" s="247"/>
      <c r="G57" s="256"/>
      <c r="H57" s="256"/>
      <c r="I57" s="247"/>
      <c r="J57" s="247"/>
      <c r="K57" s="247"/>
      <c r="L57" s="247"/>
      <c r="M57" s="247"/>
    </row>
    <row r="58" spans="1:13" x14ac:dyDescent="0.25">
      <c r="A58" s="247"/>
      <c r="B58" s="37" t="s">
        <v>172</v>
      </c>
      <c r="C58" s="253">
        <f>+J55</f>
        <v>0</v>
      </c>
      <c r="D58" s="253"/>
      <c r="E58" s="247"/>
      <c r="F58" s="247"/>
      <c r="G58" s="256"/>
      <c r="H58" s="256"/>
      <c r="I58" s="247"/>
      <c r="J58" s="247"/>
      <c r="K58" s="247"/>
      <c r="L58" s="247"/>
      <c r="M58" s="247"/>
    </row>
    <row r="59" spans="1:13" x14ac:dyDescent="0.25">
      <c r="A59" s="247"/>
      <c r="B59" s="37" t="s">
        <v>173</v>
      </c>
      <c r="C59" s="253">
        <f>+K55</f>
        <v>0</v>
      </c>
      <c r="D59" s="253"/>
      <c r="E59" s="247"/>
      <c r="F59" s="247"/>
      <c r="G59" s="256"/>
      <c r="H59" s="256"/>
      <c r="I59" s="247"/>
      <c r="J59" s="247"/>
      <c r="K59" s="247"/>
      <c r="L59" s="247"/>
      <c r="M59" s="247"/>
    </row>
    <row r="60" spans="1:13" x14ac:dyDescent="0.25">
      <c r="A60" s="247"/>
      <c r="B60" s="38" t="s">
        <v>174</v>
      </c>
      <c r="C60" s="254">
        <f>+L55</f>
        <v>0</v>
      </c>
      <c r="D60" s="253"/>
      <c r="E60" s="247"/>
      <c r="F60" s="247"/>
      <c r="G60" s="256"/>
      <c r="H60" s="256"/>
      <c r="I60" s="247"/>
      <c r="J60" s="247"/>
      <c r="K60" s="247"/>
      <c r="L60" s="247"/>
      <c r="M60" s="247"/>
    </row>
    <row r="61" spans="1:13" x14ac:dyDescent="0.25">
      <c r="A61" s="247"/>
      <c r="B61" s="39" t="s">
        <v>175</v>
      </c>
      <c r="C61" s="255">
        <f>SUM(C57:C60)</f>
        <v>0</v>
      </c>
      <c r="D61" s="253"/>
      <c r="E61" s="247"/>
      <c r="F61" s="247"/>
      <c r="G61" s="256"/>
      <c r="H61" s="256"/>
      <c r="I61" s="247"/>
      <c r="J61" s="247"/>
      <c r="K61" s="247"/>
      <c r="L61" s="247"/>
      <c r="M61" s="247"/>
    </row>
    <row r="62" spans="1:13" x14ac:dyDescent="0.25">
      <c r="A62" s="247"/>
      <c r="B62" s="40"/>
      <c r="C62" s="252"/>
      <c r="D62" s="253"/>
      <c r="E62" s="247"/>
      <c r="F62" s="247"/>
      <c r="G62" s="256"/>
      <c r="H62" s="256"/>
      <c r="I62" s="247"/>
      <c r="J62" s="247"/>
      <c r="K62" s="247"/>
      <c r="L62" s="247"/>
      <c r="M62" s="247"/>
    </row>
    <row r="63" spans="1:13" x14ac:dyDescent="0.25">
      <c r="A63" s="247"/>
      <c r="B63" s="41"/>
      <c r="C63" s="252"/>
      <c r="D63" s="253"/>
      <c r="E63" s="247"/>
      <c r="F63" s="247"/>
      <c r="G63" s="256"/>
      <c r="H63" s="256"/>
      <c r="I63" s="247"/>
      <c r="J63" s="247"/>
      <c r="K63" s="247"/>
      <c r="L63" s="247"/>
      <c r="M63" s="247"/>
    </row>
    <row r="64" spans="1:13" x14ac:dyDescent="0.25">
      <c r="A64" s="726"/>
      <c r="B64" s="41" t="s">
        <v>176</v>
      </c>
      <c r="C64" s="727"/>
      <c r="D64" s="728"/>
      <c r="E64" s="726"/>
      <c r="F64" s="726"/>
      <c r="G64" s="729"/>
      <c r="H64" s="729"/>
      <c r="I64" s="726"/>
      <c r="J64" s="726"/>
      <c r="K64" s="726"/>
      <c r="L64" s="726"/>
      <c r="M64" s="726"/>
    </row>
    <row r="65" spans="1:13" x14ac:dyDescent="0.25">
      <c r="A65" s="726"/>
      <c r="B65" s="41" t="s">
        <v>177</v>
      </c>
      <c r="C65" s="730">
        <v>2.2499999999999999E-2</v>
      </c>
      <c r="D65" s="728">
        <f>+C58*C65</f>
        <v>0</v>
      </c>
      <c r="E65" s="726"/>
      <c r="F65" s="726"/>
      <c r="G65" s="729"/>
      <c r="H65" s="729"/>
      <c r="I65" s="726"/>
      <c r="J65" s="726"/>
      <c r="K65" s="726"/>
      <c r="L65" s="726"/>
      <c r="M65" s="726"/>
    </row>
    <row r="66" spans="1:13" x14ac:dyDescent="0.25">
      <c r="A66" s="726"/>
      <c r="B66" s="41"/>
      <c r="C66" s="727"/>
      <c r="D66" s="728"/>
      <c r="E66" s="726"/>
      <c r="F66" s="726"/>
      <c r="G66" s="729"/>
      <c r="H66" s="729"/>
      <c r="I66" s="726"/>
      <c r="J66" s="726"/>
      <c r="K66" s="726"/>
      <c r="L66" s="726"/>
      <c r="M66" s="726"/>
    </row>
    <row r="67" spans="1:13" x14ac:dyDescent="0.25">
      <c r="A67" s="726"/>
      <c r="B67" s="36" t="s">
        <v>178</v>
      </c>
      <c r="C67" s="727"/>
      <c r="D67" s="728"/>
      <c r="E67" s="726"/>
      <c r="F67" s="726"/>
      <c r="G67" s="729"/>
      <c r="H67" s="729"/>
      <c r="I67" s="726"/>
      <c r="J67" s="726"/>
      <c r="K67" s="726"/>
      <c r="L67" s="726"/>
      <c r="M67" s="726"/>
    </row>
    <row r="68" spans="1:13" x14ac:dyDescent="0.25">
      <c r="A68" s="726"/>
      <c r="B68" s="37" t="s">
        <v>171</v>
      </c>
      <c r="C68" s="195">
        <f>+C57</f>
        <v>0</v>
      </c>
      <c r="D68" s="728"/>
      <c r="E68" s="726"/>
      <c r="F68" s="726"/>
      <c r="G68" s="729"/>
      <c r="H68" s="729"/>
      <c r="I68" s="726"/>
      <c r="J68" s="726"/>
      <c r="K68" s="726"/>
      <c r="L68" s="726"/>
      <c r="M68" s="726"/>
    </row>
    <row r="69" spans="1:13" x14ac:dyDescent="0.25">
      <c r="A69" s="726"/>
      <c r="B69" s="37" t="s">
        <v>172</v>
      </c>
      <c r="C69" s="195">
        <f>+C58+D65</f>
        <v>0</v>
      </c>
      <c r="D69" s="728"/>
      <c r="E69" s="726"/>
      <c r="F69" s="726"/>
      <c r="G69" s="729"/>
      <c r="H69" s="729"/>
      <c r="I69" s="726"/>
      <c r="J69" s="726"/>
      <c r="K69" s="726"/>
      <c r="L69" s="726"/>
      <c r="M69" s="726"/>
    </row>
    <row r="70" spans="1:13" x14ac:dyDescent="0.25">
      <c r="A70" s="726"/>
      <c r="B70" s="37" t="s">
        <v>173</v>
      </c>
      <c r="C70" s="195">
        <f>+C59</f>
        <v>0</v>
      </c>
      <c r="D70" s="728"/>
      <c r="E70" s="726"/>
      <c r="F70" s="726"/>
      <c r="G70" s="729"/>
      <c r="H70" s="729"/>
      <c r="I70" s="726"/>
      <c r="J70" s="726"/>
      <c r="K70" s="726"/>
      <c r="L70" s="726"/>
      <c r="M70" s="726"/>
    </row>
    <row r="71" spans="1:13" x14ac:dyDescent="0.25">
      <c r="A71" s="726"/>
      <c r="B71" s="42" t="s">
        <v>174</v>
      </c>
      <c r="C71" s="197">
        <f>+C60</f>
        <v>0</v>
      </c>
      <c r="D71" s="728"/>
      <c r="E71" s="726"/>
      <c r="F71" s="726"/>
      <c r="G71" s="729"/>
      <c r="H71" s="729"/>
      <c r="I71" s="726"/>
      <c r="J71" s="726"/>
      <c r="K71" s="726"/>
      <c r="L71" s="726"/>
      <c r="M71" s="726"/>
    </row>
    <row r="72" spans="1:13" x14ac:dyDescent="0.25">
      <c r="A72" s="726"/>
      <c r="B72" s="39" t="s">
        <v>175</v>
      </c>
      <c r="C72" s="731">
        <f>SUM(C68:C71)</f>
        <v>0</v>
      </c>
      <c r="D72" s="728"/>
      <c r="E72" s="726"/>
      <c r="F72" s="726"/>
      <c r="G72" s="729"/>
      <c r="H72" s="729"/>
      <c r="I72" s="726"/>
      <c r="J72" s="726"/>
      <c r="K72" s="726"/>
      <c r="L72" s="726"/>
      <c r="M72" s="726"/>
    </row>
    <row r="73" spans="1:13" x14ac:dyDescent="0.25">
      <c r="A73" s="726"/>
      <c r="B73" s="43"/>
      <c r="C73" s="727"/>
      <c r="D73" s="728"/>
      <c r="E73" s="726"/>
      <c r="F73" s="726"/>
      <c r="G73" s="729"/>
      <c r="H73" s="729"/>
      <c r="I73" s="726"/>
      <c r="J73" s="726"/>
      <c r="K73" s="726"/>
      <c r="L73" s="726"/>
      <c r="M73" s="726"/>
    </row>
    <row r="74" spans="1:13" x14ac:dyDescent="0.25">
      <c r="A74" s="726"/>
      <c r="B74" s="44" t="s">
        <v>179</v>
      </c>
      <c r="C74" s="728">
        <v>0</v>
      </c>
      <c r="D74" s="196">
        <f>+C74*C72</f>
        <v>0</v>
      </c>
      <c r="E74" s="726"/>
      <c r="F74" s="726"/>
      <c r="G74" s="729"/>
      <c r="H74" s="729"/>
      <c r="I74" s="726"/>
      <c r="J74" s="726"/>
      <c r="K74" s="726"/>
      <c r="L74" s="726"/>
      <c r="M74" s="726"/>
    </row>
    <row r="75" spans="1:13" x14ac:dyDescent="0.25">
      <c r="A75" s="726"/>
      <c r="B75" s="44" t="s">
        <v>180</v>
      </c>
      <c r="C75" s="728">
        <v>0</v>
      </c>
      <c r="D75" s="196">
        <f>+(C72+D74)*C75</f>
        <v>0</v>
      </c>
      <c r="E75" s="726"/>
      <c r="F75" s="726"/>
      <c r="G75" s="729"/>
      <c r="H75" s="729"/>
      <c r="I75" s="726"/>
      <c r="J75" s="726"/>
      <c r="K75" s="726"/>
      <c r="L75" s="726"/>
      <c r="M75" s="726"/>
    </row>
    <row r="76" spans="1:13" x14ac:dyDescent="0.25">
      <c r="A76" s="726"/>
      <c r="B76" s="45" t="s">
        <v>181</v>
      </c>
      <c r="C76" s="727"/>
      <c r="D76" s="198">
        <f>C72+D74+D75</f>
        <v>0</v>
      </c>
      <c r="E76" s="726"/>
      <c r="F76" s="726"/>
      <c r="G76" s="729"/>
      <c r="H76" s="729"/>
      <c r="I76" s="726"/>
      <c r="J76" s="726"/>
      <c r="K76" s="726"/>
      <c r="L76" s="726"/>
      <c r="M76" s="726"/>
    </row>
    <row r="77" spans="1:13" x14ac:dyDescent="0.25">
      <c r="A77" s="726"/>
      <c r="B77" s="732"/>
      <c r="C77" s="733"/>
      <c r="D77" s="734"/>
      <c r="E77" s="726"/>
      <c r="F77" s="726"/>
      <c r="G77" s="729"/>
      <c r="H77" s="729"/>
      <c r="I77" s="726"/>
      <c r="J77" s="726"/>
      <c r="K77" s="726"/>
      <c r="L77" s="726"/>
      <c r="M77" s="726"/>
    </row>
    <row r="78" spans="1:13" x14ac:dyDescent="0.25">
      <c r="A78" s="726"/>
      <c r="B78" s="732"/>
      <c r="C78" s="733"/>
      <c r="D78" s="729"/>
      <c r="E78" s="734" t="s">
        <v>182</v>
      </c>
      <c r="F78" s="726"/>
      <c r="G78" s="729"/>
      <c r="H78" s="729"/>
      <c r="I78" s="726"/>
      <c r="J78" s="726"/>
      <c r="K78" s="726"/>
      <c r="L78" s="726"/>
      <c r="M78" s="726"/>
    </row>
    <row r="79" spans="1:13" ht="51" x14ac:dyDescent="0.25">
      <c r="A79" s="658" t="s">
        <v>164</v>
      </c>
      <c r="B79" s="698" t="s">
        <v>827</v>
      </c>
      <c r="C79" s="744"/>
      <c r="D79" s="685"/>
      <c r="E79" s="735"/>
      <c r="F79" s="735"/>
      <c r="G79" s="735"/>
      <c r="H79" s="735"/>
      <c r="I79" s="735"/>
      <c r="J79" s="735"/>
      <c r="K79" s="735"/>
      <c r="L79" s="735"/>
      <c r="M79" s="701" t="s">
        <v>545</v>
      </c>
    </row>
    <row r="80" spans="1:13" x14ac:dyDescent="0.25">
      <c r="A80" s="658" t="s">
        <v>165</v>
      </c>
      <c r="B80" s="698" t="s">
        <v>1</v>
      </c>
      <c r="C80" s="744"/>
      <c r="D80" s="685"/>
      <c r="E80" s="735"/>
      <c r="F80" s="735"/>
      <c r="G80" s="735"/>
      <c r="H80" s="735"/>
      <c r="I80" s="735"/>
      <c r="J80" s="735"/>
      <c r="K80" s="735"/>
      <c r="L80" s="735"/>
      <c r="M80" s="735"/>
    </row>
    <row r="81" spans="1:13" x14ac:dyDescent="0.25">
      <c r="A81" s="658" t="s">
        <v>166</v>
      </c>
      <c r="B81" s="698" t="s">
        <v>845</v>
      </c>
      <c r="C81" s="744"/>
      <c r="D81" s="685"/>
      <c r="E81" s="735"/>
      <c r="F81" s="735"/>
      <c r="G81" s="735"/>
      <c r="H81" s="735"/>
      <c r="I81" s="735"/>
      <c r="J81" s="735"/>
      <c r="K81" s="735"/>
      <c r="L81" s="735"/>
      <c r="M81" s="735"/>
    </row>
    <row r="82" spans="1:13" x14ac:dyDescent="0.25">
      <c r="A82" s="679"/>
      <c r="B82" s="682"/>
      <c r="C82" s="679"/>
      <c r="D82" s="704"/>
      <c r="E82" s="682"/>
      <c r="F82" s="682"/>
      <c r="G82" s="683"/>
      <c r="H82" s="683"/>
      <c r="I82" s="682"/>
      <c r="J82" s="682"/>
      <c r="K82" s="682"/>
      <c r="L82" s="682"/>
      <c r="M82" s="682"/>
    </row>
    <row r="83" spans="1:13" x14ac:dyDescent="0.25">
      <c r="A83" s="679"/>
      <c r="B83" s="682"/>
      <c r="C83" s="679"/>
      <c r="D83" s="704"/>
      <c r="E83" s="682"/>
      <c r="F83" s="682"/>
      <c r="G83" s="683"/>
      <c r="H83" s="683"/>
      <c r="I83" s="682"/>
      <c r="J83" s="682"/>
      <c r="K83" s="682"/>
      <c r="L83" s="682"/>
      <c r="M83" s="682"/>
    </row>
    <row r="84" spans="1:13" x14ac:dyDescent="0.25">
      <c r="A84" s="745" t="s">
        <v>546</v>
      </c>
      <c r="B84" s="745"/>
      <c r="C84" s="745"/>
      <c r="D84" s="745"/>
      <c r="E84" s="745"/>
      <c r="F84" s="745"/>
      <c r="G84" s="745"/>
      <c r="H84" s="745"/>
      <c r="I84" s="745"/>
      <c r="J84" s="745"/>
      <c r="K84" s="745"/>
      <c r="L84" s="745"/>
      <c r="M84" s="745"/>
    </row>
    <row r="85" spans="1:13" x14ac:dyDescent="0.25">
      <c r="A85" s="411"/>
      <c r="B85" s="411"/>
      <c r="C85" s="411"/>
      <c r="D85" s="412"/>
    </row>
    <row r="86" spans="1:13" ht="13.5" thickBot="1" x14ac:dyDescent="0.3">
      <c r="A86" s="423"/>
      <c r="B86" s="423"/>
      <c r="C86" s="423"/>
      <c r="D86" s="424"/>
    </row>
    <row r="87" spans="1:13" ht="39" thickBot="1" x14ac:dyDescent="0.3">
      <c r="A87" s="413" t="s">
        <v>479</v>
      </c>
      <c r="B87" s="414" t="s">
        <v>480</v>
      </c>
      <c r="C87" s="414" t="s">
        <v>481</v>
      </c>
      <c r="D87" s="415" t="s">
        <v>482</v>
      </c>
      <c r="E87" s="415" t="s">
        <v>483</v>
      </c>
      <c r="F87" s="415" t="s">
        <v>484</v>
      </c>
      <c r="G87" s="415" t="s">
        <v>485</v>
      </c>
      <c r="H87" s="415" t="s">
        <v>486</v>
      </c>
      <c r="I87" s="415" t="s">
        <v>487</v>
      </c>
      <c r="J87" s="415" t="s">
        <v>488</v>
      </c>
      <c r="K87" s="415" t="s">
        <v>489</v>
      </c>
      <c r="L87" s="415" t="s">
        <v>490</v>
      </c>
      <c r="M87" s="416" t="s">
        <v>491</v>
      </c>
    </row>
    <row r="88" spans="1:13" x14ac:dyDescent="0.25">
      <c r="A88" s="203">
        <v>1</v>
      </c>
      <c r="B88" s="204" t="s">
        <v>537</v>
      </c>
      <c r="C88" s="205" t="s">
        <v>25</v>
      </c>
      <c r="D88" s="417">
        <v>1</v>
      </c>
      <c r="E88" s="189"/>
      <c r="F88" s="189"/>
      <c r="G88" s="189"/>
      <c r="H88" s="189"/>
      <c r="I88" s="189">
        <f t="shared" ref="I88:I90" si="6">E88*D88</f>
        <v>0</v>
      </c>
      <c r="J88" s="189">
        <f t="shared" ref="J88:J90" si="7">F88*D88</f>
        <v>0</v>
      </c>
      <c r="K88" s="189">
        <f t="shared" ref="K88:K90" si="8">G88*D88</f>
        <v>0</v>
      </c>
      <c r="L88" s="189">
        <f t="shared" ref="L88:L90" si="9">H88*D88</f>
        <v>0</v>
      </c>
      <c r="M88" s="190">
        <f t="shared" ref="M88:M90" si="10">SUM(I88:L88)</f>
        <v>0</v>
      </c>
    </row>
    <row r="89" spans="1:13" x14ac:dyDescent="0.25">
      <c r="A89" s="207">
        <v>2</v>
      </c>
      <c r="B89" s="208" t="s">
        <v>538</v>
      </c>
      <c r="C89" s="209" t="s">
        <v>58</v>
      </c>
      <c r="D89" s="418">
        <v>159</v>
      </c>
      <c r="E89" s="187"/>
      <c r="F89" s="187"/>
      <c r="G89" s="187"/>
      <c r="H89" s="187"/>
      <c r="I89" s="187">
        <f t="shared" si="6"/>
        <v>0</v>
      </c>
      <c r="J89" s="187">
        <f t="shared" si="7"/>
        <v>0</v>
      </c>
      <c r="K89" s="187">
        <f t="shared" si="8"/>
        <v>0</v>
      </c>
      <c r="L89" s="187">
        <f t="shared" si="9"/>
        <v>0</v>
      </c>
      <c r="M89" s="188">
        <f t="shared" si="10"/>
        <v>0</v>
      </c>
    </row>
    <row r="90" spans="1:13" ht="26.25" thickBot="1" x14ac:dyDescent="0.3">
      <c r="A90" s="419">
        <v>3</v>
      </c>
      <c r="B90" s="420" t="s">
        <v>539</v>
      </c>
      <c r="C90" s="421" t="s">
        <v>58</v>
      </c>
      <c r="D90" s="422">
        <v>139</v>
      </c>
      <c r="E90" s="191"/>
      <c r="F90" s="191"/>
      <c r="G90" s="191"/>
      <c r="H90" s="191"/>
      <c r="I90" s="191">
        <f t="shared" si="6"/>
        <v>0</v>
      </c>
      <c r="J90" s="191">
        <f t="shared" si="7"/>
        <v>0</v>
      </c>
      <c r="K90" s="191">
        <f t="shared" si="8"/>
        <v>0</v>
      </c>
      <c r="L90" s="191">
        <f t="shared" si="9"/>
        <v>0</v>
      </c>
      <c r="M90" s="192">
        <f t="shared" si="10"/>
        <v>0</v>
      </c>
    </row>
    <row r="91" spans="1:13" x14ac:dyDescent="0.25">
      <c r="A91" s="247"/>
      <c r="B91" s="248"/>
      <c r="C91" s="249"/>
      <c r="D91" s="250"/>
      <c r="E91" s="247"/>
      <c r="F91" s="247"/>
      <c r="G91" s="256"/>
      <c r="H91" s="256"/>
      <c r="I91" s="251">
        <f>SUM(I88:I90)</f>
        <v>0</v>
      </c>
      <c r="J91" s="251">
        <f t="shared" ref="J91:M91" si="11">SUM(J88:J90)</f>
        <v>0</v>
      </c>
      <c r="K91" s="251">
        <f t="shared" si="11"/>
        <v>0</v>
      </c>
      <c r="L91" s="251">
        <f t="shared" si="11"/>
        <v>0</v>
      </c>
      <c r="M91" s="251">
        <f t="shared" si="11"/>
        <v>0</v>
      </c>
    </row>
    <row r="92" spans="1:13" x14ac:dyDescent="0.25">
      <c r="A92" s="247"/>
      <c r="B92" s="36" t="s">
        <v>170</v>
      </c>
      <c r="C92" s="252"/>
      <c r="D92" s="253"/>
      <c r="E92" s="247"/>
      <c r="F92" s="247"/>
      <c r="G92" s="256"/>
      <c r="H92" s="256"/>
      <c r="I92" s="247"/>
      <c r="J92" s="247"/>
      <c r="K92" s="247"/>
      <c r="L92" s="247"/>
      <c r="M92" s="247"/>
    </row>
    <row r="93" spans="1:13" x14ac:dyDescent="0.25">
      <c r="A93" s="247"/>
      <c r="B93" s="37" t="s">
        <v>171</v>
      </c>
      <c r="C93" s="253">
        <f>+I91</f>
        <v>0</v>
      </c>
      <c r="D93" s="253"/>
      <c r="E93" s="247"/>
      <c r="F93" s="247"/>
      <c r="G93" s="256"/>
      <c r="H93" s="256"/>
      <c r="I93" s="247"/>
      <c r="J93" s="247"/>
      <c r="K93" s="247"/>
      <c r="L93" s="247"/>
      <c r="M93" s="247"/>
    </row>
    <row r="94" spans="1:13" x14ac:dyDescent="0.25">
      <c r="A94" s="247"/>
      <c r="B94" s="37" t="s">
        <v>172</v>
      </c>
      <c r="C94" s="253">
        <f>+J91</f>
        <v>0</v>
      </c>
      <c r="D94" s="253"/>
      <c r="E94" s="247"/>
      <c r="F94" s="247"/>
      <c r="G94" s="256"/>
      <c r="H94" s="256"/>
      <c r="I94" s="247"/>
      <c r="J94" s="247"/>
      <c r="K94" s="247"/>
      <c r="L94" s="247"/>
      <c r="M94" s="247"/>
    </row>
    <row r="95" spans="1:13" x14ac:dyDescent="0.25">
      <c r="A95" s="247"/>
      <c r="B95" s="37" t="s">
        <v>173</v>
      </c>
      <c r="C95" s="253">
        <f>+K91</f>
        <v>0</v>
      </c>
      <c r="D95" s="253"/>
      <c r="E95" s="247"/>
      <c r="F95" s="247"/>
      <c r="G95" s="256"/>
      <c r="H95" s="256"/>
      <c r="I95" s="247"/>
      <c r="J95" s="247"/>
      <c r="K95" s="247"/>
      <c r="L95" s="247"/>
      <c r="M95" s="247"/>
    </row>
    <row r="96" spans="1:13" x14ac:dyDescent="0.25">
      <c r="A96" s="247"/>
      <c r="B96" s="38" t="s">
        <v>174</v>
      </c>
      <c r="C96" s="254">
        <f>+L91</f>
        <v>0</v>
      </c>
      <c r="D96" s="253"/>
      <c r="E96" s="247"/>
      <c r="F96" s="247"/>
      <c r="G96" s="256"/>
      <c r="H96" s="256"/>
      <c r="I96" s="247"/>
      <c r="J96" s="247"/>
      <c r="K96" s="247"/>
      <c r="L96" s="247"/>
      <c r="M96" s="247"/>
    </row>
    <row r="97" spans="1:13" x14ac:dyDescent="0.25">
      <c r="A97" s="247"/>
      <c r="B97" s="39" t="s">
        <v>175</v>
      </c>
      <c r="C97" s="255">
        <f>SUM(C93:C96)</f>
        <v>0</v>
      </c>
      <c r="D97" s="253"/>
      <c r="E97" s="247"/>
      <c r="F97" s="247"/>
      <c r="G97" s="256"/>
      <c r="H97" s="256"/>
      <c r="I97" s="247"/>
      <c r="J97" s="247"/>
      <c r="K97" s="247"/>
      <c r="L97" s="247"/>
      <c r="M97" s="247"/>
    </row>
    <row r="98" spans="1:13" x14ac:dyDescent="0.25">
      <c r="A98" s="247"/>
      <c r="B98" s="40"/>
      <c r="C98" s="252"/>
      <c r="D98" s="253"/>
      <c r="E98" s="247"/>
      <c r="F98" s="247"/>
      <c r="G98" s="256"/>
      <c r="H98" s="256"/>
      <c r="I98" s="247"/>
      <c r="J98" s="247"/>
      <c r="K98" s="247"/>
      <c r="L98" s="247"/>
      <c r="M98" s="247"/>
    </row>
    <row r="99" spans="1:13" x14ac:dyDescent="0.25">
      <c r="A99" s="247"/>
      <c r="B99" s="41"/>
      <c r="C99" s="252"/>
      <c r="D99" s="253"/>
      <c r="E99" s="247"/>
      <c r="F99" s="247"/>
      <c r="G99" s="256"/>
      <c r="H99" s="256"/>
      <c r="I99" s="247"/>
      <c r="J99" s="247"/>
      <c r="K99" s="247"/>
      <c r="L99" s="247"/>
      <c r="M99" s="247"/>
    </row>
    <row r="100" spans="1:13" x14ac:dyDescent="0.25">
      <c r="A100" s="726"/>
      <c r="B100" s="41" t="s">
        <v>176</v>
      </c>
      <c r="C100" s="727"/>
      <c r="D100" s="728"/>
      <c r="E100" s="726"/>
      <c r="F100" s="726"/>
      <c r="G100" s="729"/>
      <c r="H100" s="729"/>
      <c r="I100" s="726"/>
      <c r="J100" s="726"/>
      <c r="K100" s="726"/>
      <c r="L100" s="726"/>
      <c r="M100" s="726"/>
    </row>
    <row r="101" spans="1:13" x14ac:dyDescent="0.25">
      <c r="A101" s="726"/>
      <c r="B101" s="41" t="s">
        <v>177</v>
      </c>
      <c r="C101" s="730">
        <v>2.2499999999999999E-2</v>
      </c>
      <c r="D101" s="728">
        <f>+C94*C101</f>
        <v>0</v>
      </c>
      <c r="E101" s="726"/>
      <c r="F101" s="726"/>
      <c r="G101" s="729"/>
      <c r="H101" s="729"/>
      <c r="I101" s="726"/>
      <c r="J101" s="726"/>
      <c r="K101" s="726"/>
      <c r="L101" s="726"/>
      <c r="M101" s="726"/>
    </row>
    <row r="102" spans="1:13" x14ac:dyDescent="0.25">
      <c r="A102" s="726"/>
      <c r="B102" s="41"/>
      <c r="C102" s="727"/>
      <c r="D102" s="728"/>
      <c r="E102" s="726"/>
      <c r="F102" s="726"/>
      <c r="G102" s="729"/>
      <c r="H102" s="729"/>
      <c r="I102" s="726"/>
      <c r="J102" s="726"/>
      <c r="K102" s="726"/>
      <c r="L102" s="726"/>
      <c r="M102" s="726"/>
    </row>
    <row r="103" spans="1:13" x14ac:dyDescent="0.25">
      <c r="A103" s="726"/>
      <c r="B103" s="36" t="s">
        <v>178</v>
      </c>
      <c r="C103" s="727"/>
      <c r="D103" s="728"/>
      <c r="E103" s="726"/>
      <c r="F103" s="726"/>
      <c r="G103" s="729"/>
      <c r="H103" s="729"/>
      <c r="I103" s="726"/>
      <c r="J103" s="726"/>
      <c r="K103" s="726"/>
      <c r="L103" s="726"/>
      <c r="M103" s="726"/>
    </row>
    <row r="104" spans="1:13" x14ac:dyDescent="0.25">
      <c r="A104" s="726"/>
      <c r="B104" s="37" t="s">
        <v>171</v>
      </c>
      <c r="C104" s="195">
        <f>+C93</f>
        <v>0</v>
      </c>
      <c r="D104" s="728"/>
      <c r="E104" s="726"/>
      <c r="F104" s="726"/>
      <c r="G104" s="729"/>
      <c r="H104" s="729"/>
      <c r="I104" s="726"/>
      <c r="J104" s="726"/>
      <c r="K104" s="726"/>
      <c r="L104" s="726"/>
      <c r="M104" s="726"/>
    </row>
    <row r="105" spans="1:13" x14ac:dyDescent="0.25">
      <c r="A105" s="726"/>
      <c r="B105" s="37" t="s">
        <v>172</v>
      </c>
      <c r="C105" s="195">
        <f>+C94+D101</f>
        <v>0</v>
      </c>
      <c r="D105" s="728"/>
      <c r="E105" s="726"/>
      <c r="F105" s="726"/>
      <c r="G105" s="729"/>
      <c r="H105" s="729"/>
      <c r="I105" s="726"/>
      <c r="J105" s="726"/>
      <c r="K105" s="726"/>
      <c r="L105" s="726"/>
      <c r="M105" s="726"/>
    </row>
    <row r="106" spans="1:13" x14ac:dyDescent="0.25">
      <c r="A106" s="726"/>
      <c r="B106" s="37" t="s">
        <v>173</v>
      </c>
      <c r="C106" s="195">
        <f>+C95</f>
        <v>0</v>
      </c>
      <c r="D106" s="728"/>
      <c r="E106" s="726"/>
      <c r="F106" s="726"/>
      <c r="G106" s="729"/>
      <c r="H106" s="729"/>
      <c r="I106" s="726"/>
      <c r="J106" s="726"/>
      <c r="K106" s="726"/>
      <c r="L106" s="726"/>
      <c r="M106" s="726"/>
    </row>
    <row r="107" spans="1:13" x14ac:dyDescent="0.25">
      <c r="A107" s="726"/>
      <c r="B107" s="42" t="s">
        <v>174</v>
      </c>
      <c r="C107" s="197">
        <f>+C96</f>
        <v>0</v>
      </c>
      <c r="D107" s="728"/>
      <c r="E107" s="726"/>
      <c r="F107" s="726"/>
      <c r="G107" s="729"/>
      <c r="H107" s="729"/>
      <c r="I107" s="726"/>
      <c r="J107" s="726"/>
      <c r="K107" s="726"/>
      <c r="L107" s="726"/>
      <c r="M107" s="726"/>
    </row>
    <row r="108" spans="1:13" x14ac:dyDescent="0.25">
      <c r="A108" s="726"/>
      <c r="B108" s="39" t="s">
        <v>175</v>
      </c>
      <c r="C108" s="731">
        <f>SUM(C104:C107)</f>
        <v>0</v>
      </c>
      <c r="D108" s="728"/>
      <c r="E108" s="726"/>
      <c r="F108" s="726"/>
      <c r="G108" s="729"/>
      <c r="H108" s="729"/>
      <c r="I108" s="726"/>
      <c r="J108" s="726"/>
      <c r="K108" s="726"/>
      <c r="L108" s="726"/>
      <c r="M108" s="726"/>
    </row>
    <row r="109" spans="1:13" x14ac:dyDescent="0.25">
      <c r="A109" s="726"/>
      <c r="B109" s="43"/>
      <c r="C109" s="727"/>
      <c r="D109" s="728"/>
      <c r="E109" s="726"/>
      <c r="F109" s="726"/>
      <c r="G109" s="729"/>
      <c r="H109" s="729"/>
      <c r="I109" s="726"/>
      <c r="J109" s="726"/>
      <c r="K109" s="726"/>
      <c r="L109" s="726"/>
      <c r="M109" s="726"/>
    </row>
    <row r="110" spans="1:13" x14ac:dyDescent="0.25">
      <c r="A110" s="726"/>
      <c r="B110" s="44" t="s">
        <v>179</v>
      </c>
      <c r="C110" s="728">
        <v>0</v>
      </c>
      <c r="D110" s="196">
        <f>+C110*C108</f>
        <v>0</v>
      </c>
      <c r="E110" s="726"/>
      <c r="F110" s="726"/>
      <c r="G110" s="729"/>
      <c r="H110" s="729"/>
      <c r="I110" s="726"/>
      <c r="J110" s="726"/>
      <c r="K110" s="726"/>
      <c r="L110" s="726"/>
      <c r="M110" s="726"/>
    </row>
    <row r="111" spans="1:13" x14ac:dyDescent="0.25">
      <c r="A111" s="726"/>
      <c r="B111" s="44" t="s">
        <v>180</v>
      </c>
      <c r="C111" s="728">
        <v>0</v>
      </c>
      <c r="D111" s="196">
        <f>+(C108+D110)*C111</f>
        <v>0</v>
      </c>
      <c r="E111" s="726"/>
      <c r="F111" s="726"/>
      <c r="G111" s="729"/>
      <c r="H111" s="729"/>
      <c r="I111" s="726"/>
      <c r="J111" s="726"/>
      <c r="K111" s="726"/>
      <c r="L111" s="726"/>
      <c r="M111" s="726"/>
    </row>
    <row r="112" spans="1:13" x14ac:dyDescent="0.25">
      <c r="A112" s="726"/>
      <c r="B112" s="45" t="s">
        <v>181</v>
      </c>
      <c r="C112" s="727"/>
      <c r="D112" s="198">
        <f>C108+D110+D111</f>
        <v>0</v>
      </c>
      <c r="E112" s="726"/>
      <c r="F112" s="726"/>
      <c r="G112" s="729"/>
      <c r="H112" s="729"/>
      <c r="I112" s="726"/>
      <c r="J112" s="726"/>
      <c r="K112" s="726"/>
      <c r="L112" s="726"/>
      <c r="M112" s="726"/>
    </row>
    <row r="113" spans="1:13" x14ac:dyDescent="0.25">
      <c r="A113" s="726"/>
      <c r="B113" s="732"/>
      <c r="C113" s="733"/>
      <c r="D113" s="734"/>
      <c r="E113" s="726"/>
      <c r="F113" s="726"/>
      <c r="G113" s="729"/>
      <c r="H113" s="729"/>
      <c r="I113" s="726"/>
      <c r="J113" s="726"/>
      <c r="K113" s="726"/>
      <c r="L113" s="726"/>
      <c r="M113" s="726"/>
    </row>
    <row r="114" spans="1:13" x14ac:dyDescent="0.25">
      <c r="A114" s="726"/>
      <c r="B114" s="732"/>
      <c r="C114" s="733"/>
      <c r="D114" s="729"/>
      <c r="E114" s="734" t="s">
        <v>182</v>
      </c>
      <c r="F114" s="726"/>
      <c r="G114" s="729"/>
      <c r="H114" s="729"/>
      <c r="I114" s="726"/>
      <c r="J114" s="726"/>
      <c r="K114" s="726"/>
      <c r="L114" s="726"/>
      <c r="M114" s="726"/>
    </row>
    <row r="115" spans="1:13" ht="51" x14ac:dyDescent="0.25">
      <c r="A115" s="658" t="s">
        <v>164</v>
      </c>
      <c r="B115" s="698" t="s">
        <v>827</v>
      </c>
      <c r="C115" s="744"/>
      <c r="D115" s="685"/>
      <c r="E115" s="735"/>
      <c r="F115" s="735"/>
      <c r="G115" s="735"/>
      <c r="H115" s="735"/>
      <c r="I115" s="735"/>
      <c r="J115" s="735"/>
      <c r="K115" s="735"/>
      <c r="L115" s="735"/>
      <c r="M115" s="701" t="s">
        <v>545</v>
      </c>
    </row>
    <row r="116" spans="1:13" x14ac:dyDescent="0.25">
      <c r="A116" s="658" t="s">
        <v>165</v>
      </c>
      <c r="B116" s="698" t="s">
        <v>1</v>
      </c>
      <c r="C116" s="744"/>
      <c r="D116" s="685"/>
      <c r="E116" s="735"/>
      <c r="F116" s="735"/>
      <c r="G116" s="735"/>
      <c r="H116" s="735"/>
      <c r="I116" s="735"/>
      <c r="J116" s="735"/>
      <c r="K116" s="735"/>
      <c r="L116" s="735"/>
      <c r="M116" s="735"/>
    </row>
    <row r="117" spans="1:13" x14ac:dyDescent="0.25">
      <c r="A117" s="658" t="s">
        <v>166</v>
      </c>
      <c r="B117" s="698" t="s">
        <v>547</v>
      </c>
      <c r="C117" s="744"/>
      <c r="D117" s="685"/>
      <c r="E117" s="735"/>
      <c r="F117" s="735"/>
      <c r="G117" s="735"/>
      <c r="H117" s="735"/>
      <c r="I117" s="735"/>
      <c r="J117" s="735"/>
      <c r="K117" s="735"/>
      <c r="L117" s="735"/>
      <c r="M117" s="735"/>
    </row>
    <row r="118" spans="1:13" x14ac:dyDescent="0.25">
      <c r="A118" s="658"/>
      <c r="B118" s="698"/>
      <c r="C118" s="744"/>
      <c r="D118" s="685"/>
      <c r="E118" s="735"/>
      <c r="F118" s="735"/>
      <c r="G118" s="735"/>
      <c r="H118" s="735"/>
      <c r="I118" s="735"/>
      <c r="J118" s="735"/>
      <c r="K118" s="735"/>
      <c r="L118" s="735"/>
      <c r="M118" s="735"/>
    </row>
    <row r="119" spans="1:13" x14ac:dyDescent="0.25">
      <c r="A119" s="658"/>
      <c r="B119" s="698"/>
      <c r="C119" s="744"/>
      <c r="D119" s="685"/>
      <c r="E119" s="735"/>
      <c r="F119" s="735"/>
      <c r="G119" s="735"/>
      <c r="H119" s="735"/>
      <c r="I119" s="735"/>
      <c r="J119" s="735"/>
      <c r="K119" s="735"/>
      <c r="L119" s="735"/>
      <c r="M119" s="735"/>
    </row>
    <row r="120" spans="1:13" x14ac:dyDescent="0.25">
      <c r="A120" s="745" t="s">
        <v>546</v>
      </c>
      <c r="B120" s="745"/>
      <c r="C120" s="745"/>
      <c r="D120" s="745"/>
      <c r="E120" s="745"/>
      <c r="F120" s="745"/>
      <c r="G120" s="745"/>
      <c r="H120" s="745"/>
      <c r="I120" s="745"/>
      <c r="J120" s="745"/>
      <c r="K120" s="745"/>
      <c r="L120" s="745"/>
      <c r="M120" s="745"/>
    </row>
    <row r="121" spans="1:13" x14ac:dyDescent="0.25">
      <c r="A121" s="411"/>
      <c r="B121" s="411"/>
      <c r="C121" s="411"/>
      <c r="D121" s="412"/>
    </row>
    <row r="122" spans="1:13" ht="13.5" thickBot="1" x14ac:dyDescent="0.3">
      <c r="A122" s="423"/>
      <c r="B122" s="423"/>
      <c r="C122" s="423"/>
      <c r="D122" s="424"/>
    </row>
    <row r="123" spans="1:13" ht="39" thickBot="1" x14ac:dyDescent="0.3">
      <c r="A123" s="413" t="s">
        <v>479</v>
      </c>
      <c r="B123" s="414" t="s">
        <v>480</v>
      </c>
      <c r="C123" s="414" t="s">
        <v>481</v>
      </c>
      <c r="D123" s="415" t="s">
        <v>482</v>
      </c>
      <c r="E123" s="415" t="s">
        <v>483</v>
      </c>
      <c r="F123" s="415" t="s">
        <v>484</v>
      </c>
      <c r="G123" s="415" t="s">
        <v>485</v>
      </c>
      <c r="H123" s="415" t="s">
        <v>486</v>
      </c>
      <c r="I123" s="415" t="s">
        <v>487</v>
      </c>
      <c r="J123" s="415" t="s">
        <v>488</v>
      </c>
      <c r="K123" s="415" t="s">
        <v>489</v>
      </c>
      <c r="L123" s="415" t="s">
        <v>490</v>
      </c>
      <c r="M123" s="416" t="s">
        <v>491</v>
      </c>
    </row>
    <row r="124" spans="1:13" x14ac:dyDescent="0.25">
      <c r="A124" s="203">
        <v>1</v>
      </c>
      <c r="B124" s="204" t="s">
        <v>508</v>
      </c>
      <c r="C124" s="205" t="s">
        <v>25</v>
      </c>
      <c r="D124" s="206">
        <v>1</v>
      </c>
      <c r="E124" s="741"/>
      <c r="F124" s="741"/>
      <c r="G124" s="741"/>
      <c r="H124" s="741"/>
      <c r="I124" s="189">
        <f t="shared" ref="I124:I139" si="12">E124*D124</f>
        <v>0</v>
      </c>
      <c r="J124" s="189">
        <f t="shared" ref="J124:J139" si="13">F124*D124</f>
        <v>0</v>
      </c>
      <c r="K124" s="189">
        <f t="shared" ref="K124:K139" si="14">G124*D124</f>
        <v>0</v>
      </c>
      <c r="L124" s="189">
        <f t="shared" ref="L124:L139" si="15">H124*D124</f>
        <v>0</v>
      </c>
      <c r="M124" s="190">
        <f t="shared" ref="M124" si="16">SUM(I124:L124)</f>
        <v>0</v>
      </c>
    </row>
    <row r="125" spans="1:13" x14ac:dyDescent="0.25">
      <c r="A125" s="207">
        <v>2</v>
      </c>
      <c r="B125" s="208" t="s">
        <v>509</v>
      </c>
      <c r="C125" s="209" t="s">
        <v>25</v>
      </c>
      <c r="D125" s="210">
        <v>1</v>
      </c>
      <c r="E125" s="742"/>
      <c r="F125" s="742"/>
      <c r="G125" s="742"/>
      <c r="H125" s="742"/>
      <c r="I125" s="187">
        <f t="shared" si="12"/>
        <v>0</v>
      </c>
      <c r="J125" s="187">
        <f t="shared" si="13"/>
        <v>0</v>
      </c>
      <c r="K125" s="187">
        <f t="shared" si="14"/>
        <v>0</v>
      </c>
      <c r="L125" s="187">
        <f t="shared" si="15"/>
        <v>0</v>
      </c>
      <c r="M125" s="188">
        <f t="shared" ref="M125:M139" si="17">SUM(I125:L125)</f>
        <v>0</v>
      </c>
    </row>
    <row r="126" spans="1:13" x14ac:dyDescent="0.25">
      <c r="A126" s="207">
        <v>3</v>
      </c>
      <c r="B126" s="208" t="s">
        <v>510</v>
      </c>
      <c r="C126" s="209" t="s">
        <v>25</v>
      </c>
      <c r="D126" s="210">
        <v>1</v>
      </c>
      <c r="E126" s="742"/>
      <c r="F126" s="742"/>
      <c r="G126" s="742"/>
      <c r="H126" s="742"/>
      <c r="I126" s="187">
        <f t="shared" si="12"/>
        <v>0</v>
      </c>
      <c r="J126" s="187">
        <f t="shared" si="13"/>
        <v>0</v>
      </c>
      <c r="K126" s="187">
        <f t="shared" si="14"/>
        <v>0</v>
      </c>
      <c r="L126" s="187">
        <f t="shared" si="15"/>
        <v>0</v>
      </c>
      <c r="M126" s="188">
        <f t="shared" si="17"/>
        <v>0</v>
      </c>
    </row>
    <row r="127" spans="1:13" x14ac:dyDescent="0.25">
      <c r="A127" s="207">
        <v>4</v>
      </c>
      <c r="B127" s="208" t="s">
        <v>516</v>
      </c>
      <c r="C127" s="209" t="s">
        <v>25</v>
      </c>
      <c r="D127" s="210">
        <v>1</v>
      </c>
      <c r="E127" s="742"/>
      <c r="F127" s="742"/>
      <c r="G127" s="742"/>
      <c r="H127" s="742"/>
      <c r="I127" s="187">
        <f t="shared" si="12"/>
        <v>0</v>
      </c>
      <c r="J127" s="187">
        <f t="shared" si="13"/>
        <v>0</v>
      </c>
      <c r="K127" s="187">
        <f t="shared" si="14"/>
        <v>0</v>
      </c>
      <c r="L127" s="187">
        <f t="shared" si="15"/>
        <v>0</v>
      </c>
      <c r="M127" s="188">
        <f t="shared" si="17"/>
        <v>0</v>
      </c>
    </row>
    <row r="128" spans="1:13" ht="25.5" x14ac:dyDescent="0.25">
      <c r="A128" s="207">
        <v>5</v>
      </c>
      <c r="B128" s="208" t="s">
        <v>517</v>
      </c>
      <c r="C128" s="209" t="s">
        <v>25</v>
      </c>
      <c r="D128" s="210">
        <v>1</v>
      </c>
      <c r="E128" s="742"/>
      <c r="F128" s="742"/>
      <c r="G128" s="742"/>
      <c r="H128" s="742"/>
      <c r="I128" s="187">
        <f t="shared" si="12"/>
        <v>0</v>
      </c>
      <c r="J128" s="187">
        <f t="shared" si="13"/>
        <v>0</v>
      </c>
      <c r="K128" s="187">
        <f t="shared" si="14"/>
        <v>0</v>
      </c>
      <c r="L128" s="187">
        <f t="shared" si="15"/>
        <v>0</v>
      </c>
      <c r="M128" s="188">
        <f t="shared" si="17"/>
        <v>0</v>
      </c>
    </row>
    <row r="129" spans="1:13" ht="25.5" x14ac:dyDescent="0.25">
      <c r="A129" s="207">
        <v>6</v>
      </c>
      <c r="B129" s="208" t="s">
        <v>520</v>
      </c>
      <c r="C129" s="209" t="s">
        <v>25</v>
      </c>
      <c r="D129" s="210">
        <v>1</v>
      </c>
      <c r="E129" s="742"/>
      <c r="F129" s="742"/>
      <c r="G129" s="742"/>
      <c r="H129" s="742"/>
      <c r="I129" s="187">
        <f t="shared" si="12"/>
        <v>0</v>
      </c>
      <c r="J129" s="187">
        <f t="shared" si="13"/>
        <v>0</v>
      </c>
      <c r="K129" s="187">
        <f t="shared" si="14"/>
        <v>0</v>
      </c>
      <c r="L129" s="187">
        <f t="shared" si="15"/>
        <v>0</v>
      </c>
      <c r="M129" s="188">
        <f t="shared" si="17"/>
        <v>0</v>
      </c>
    </row>
    <row r="130" spans="1:13" x14ac:dyDescent="0.25">
      <c r="A130" s="207">
        <v>7</v>
      </c>
      <c r="B130" s="208" t="s">
        <v>521</v>
      </c>
      <c r="C130" s="209" t="s">
        <v>25</v>
      </c>
      <c r="D130" s="210">
        <v>1</v>
      </c>
      <c r="E130" s="742"/>
      <c r="F130" s="742"/>
      <c r="G130" s="742"/>
      <c r="H130" s="742"/>
      <c r="I130" s="187">
        <f t="shared" si="12"/>
        <v>0</v>
      </c>
      <c r="J130" s="187">
        <f t="shared" si="13"/>
        <v>0</v>
      </c>
      <c r="K130" s="187">
        <f t="shared" si="14"/>
        <v>0</v>
      </c>
      <c r="L130" s="187">
        <f t="shared" si="15"/>
        <v>0</v>
      </c>
      <c r="M130" s="188">
        <f t="shared" si="17"/>
        <v>0</v>
      </c>
    </row>
    <row r="131" spans="1:13" x14ac:dyDescent="0.25">
      <c r="A131" s="207">
        <v>8</v>
      </c>
      <c r="B131" s="208" t="s">
        <v>523</v>
      </c>
      <c r="C131" s="209" t="s">
        <v>25</v>
      </c>
      <c r="D131" s="210">
        <v>1</v>
      </c>
      <c r="E131" s="742"/>
      <c r="F131" s="742"/>
      <c r="G131" s="742"/>
      <c r="H131" s="742"/>
      <c r="I131" s="187">
        <f t="shared" si="12"/>
        <v>0</v>
      </c>
      <c r="J131" s="187">
        <f t="shared" si="13"/>
        <v>0</v>
      </c>
      <c r="K131" s="187">
        <f t="shared" si="14"/>
        <v>0</v>
      </c>
      <c r="L131" s="187">
        <f t="shared" si="15"/>
        <v>0</v>
      </c>
      <c r="M131" s="188">
        <f t="shared" si="17"/>
        <v>0</v>
      </c>
    </row>
    <row r="132" spans="1:13" x14ac:dyDescent="0.25">
      <c r="A132" s="207">
        <v>9</v>
      </c>
      <c r="B132" s="208" t="s">
        <v>540</v>
      </c>
      <c r="C132" s="209" t="s">
        <v>25</v>
      </c>
      <c r="D132" s="210">
        <v>1</v>
      </c>
      <c r="E132" s="742"/>
      <c r="F132" s="742"/>
      <c r="G132" s="742"/>
      <c r="H132" s="742"/>
      <c r="I132" s="187">
        <f t="shared" si="12"/>
        <v>0</v>
      </c>
      <c r="J132" s="187">
        <f t="shared" si="13"/>
        <v>0</v>
      </c>
      <c r="K132" s="187">
        <f t="shared" si="14"/>
        <v>0</v>
      </c>
      <c r="L132" s="187">
        <f t="shared" si="15"/>
        <v>0</v>
      </c>
      <c r="M132" s="188">
        <f t="shared" si="17"/>
        <v>0</v>
      </c>
    </row>
    <row r="133" spans="1:13" ht="25.5" x14ac:dyDescent="0.25">
      <c r="A133" s="207">
        <v>10</v>
      </c>
      <c r="B133" s="208" t="s">
        <v>524</v>
      </c>
      <c r="C133" s="209" t="s">
        <v>25</v>
      </c>
      <c r="D133" s="210">
        <v>2</v>
      </c>
      <c r="E133" s="742"/>
      <c r="F133" s="742"/>
      <c r="G133" s="742"/>
      <c r="H133" s="742"/>
      <c r="I133" s="187">
        <f t="shared" si="12"/>
        <v>0</v>
      </c>
      <c r="J133" s="187">
        <f t="shared" si="13"/>
        <v>0</v>
      </c>
      <c r="K133" s="187">
        <f t="shared" si="14"/>
        <v>0</v>
      </c>
      <c r="L133" s="187">
        <f t="shared" si="15"/>
        <v>0</v>
      </c>
      <c r="M133" s="188">
        <f t="shared" si="17"/>
        <v>0</v>
      </c>
    </row>
    <row r="134" spans="1:13" ht="25.5" x14ac:dyDescent="0.25">
      <c r="A134" s="207">
        <v>11</v>
      </c>
      <c r="B134" s="208" t="s">
        <v>541</v>
      </c>
      <c r="C134" s="209" t="s">
        <v>25</v>
      </c>
      <c r="D134" s="210">
        <v>1</v>
      </c>
      <c r="E134" s="742"/>
      <c r="F134" s="742"/>
      <c r="G134" s="742"/>
      <c r="H134" s="742"/>
      <c r="I134" s="187">
        <f t="shared" si="12"/>
        <v>0</v>
      </c>
      <c r="J134" s="187">
        <f t="shared" si="13"/>
        <v>0</v>
      </c>
      <c r="K134" s="187">
        <f t="shared" si="14"/>
        <v>0</v>
      </c>
      <c r="L134" s="187">
        <f t="shared" si="15"/>
        <v>0</v>
      </c>
      <c r="M134" s="188">
        <f t="shared" si="17"/>
        <v>0</v>
      </c>
    </row>
    <row r="135" spans="1:13" x14ac:dyDescent="0.25">
      <c r="A135" s="207">
        <v>12</v>
      </c>
      <c r="B135" s="208" t="s">
        <v>542</v>
      </c>
      <c r="C135" s="209" t="s">
        <v>25</v>
      </c>
      <c r="D135" s="210">
        <v>1</v>
      </c>
      <c r="E135" s="742"/>
      <c r="F135" s="742"/>
      <c r="G135" s="742"/>
      <c r="H135" s="742"/>
      <c r="I135" s="187">
        <f t="shared" si="12"/>
        <v>0</v>
      </c>
      <c r="J135" s="187">
        <f t="shared" si="13"/>
        <v>0</v>
      </c>
      <c r="K135" s="187">
        <f t="shared" si="14"/>
        <v>0</v>
      </c>
      <c r="L135" s="187">
        <f t="shared" si="15"/>
        <v>0</v>
      </c>
      <c r="M135" s="188">
        <f t="shared" si="17"/>
        <v>0</v>
      </c>
    </row>
    <row r="136" spans="1:13" x14ac:dyDescent="0.25">
      <c r="A136" s="207">
        <v>13</v>
      </c>
      <c r="B136" s="208" t="s">
        <v>526</v>
      </c>
      <c r="C136" s="209" t="s">
        <v>58</v>
      </c>
      <c r="D136" s="210">
        <v>95</v>
      </c>
      <c r="E136" s="742"/>
      <c r="F136" s="742"/>
      <c r="G136" s="742"/>
      <c r="H136" s="742"/>
      <c r="I136" s="187">
        <f t="shared" si="12"/>
        <v>0</v>
      </c>
      <c r="J136" s="187">
        <f t="shared" si="13"/>
        <v>0</v>
      </c>
      <c r="K136" s="187">
        <f t="shared" si="14"/>
        <v>0</v>
      </c>
      <c r="L136" s="187">
        <f t="shared" si="15"/>
        <v>0</v>
      </c>
      <c r="M136" s="188">
        <f t="shared" si="17"/>
        <v>0</v>
      </c>
    </row>
    <row r="137" spans="1:13" x14ac:dyDescent="0.25">
      <c r="A137" s="207">
        <v>14</v>
      </c>
      <c r="B137" s="208" t="s">
        <v>530</v>
      </c>
      <c r="C137" s="209" t="s">
        <v>58</v>
      </c>
      <c r="D137" s="210">
        <v>81</v>
      </c>
      <c r="E137" s="742"/>
      <c r="F137" s="742"/>
      <c r="G137" s="742"/>
      <c r="H137" s="742"/>
      <c r="I137" s="187">
        <f t="shared" si="12"/>
        <v>0</v>
      </c>
      <c r="J137" s="187">
        <f t="shared" si="13"/>
        <v>0</v>
      </c>
      <c r="K137" s="187">
        <f t="shared" si="14"/>
        <v>0</v>
      </c>
      <c r="L137" s="187">
        <f t="shared" si="15"/>
        <v>0</v>
      </c>
      <c r="M137" s="188">
        <f t="shared" si="17"/>
        <v>0</v>
      </c>
    </row>
    <row r="138" spans="1:13" x14ac:dyDescent="0.25">
      <c r="A138" s="207">
        <v>15</v>
      </c>
      <c r="B138" s="208" t="s">
        <v>512</v>
      </c>
      <c r="C138" s="209" t="s">
        <v>25</v>
      </c>
      <c r="D138" s="210">
        <v>1</v>
      </c>
      <c r="E138" s="742"/>
      <c r="F138" s="742"/>
      <c r="G138" s="742"/>
      <c r="H138" s="742"/>
      <c r="I138" s="187">
        <f t="shared" si="12"/>
        <v>0</v>
      </c>
      <c r="J138" s="187">
        <f t="shared" si="13"/>
        <v>0</v>
      </c>
      <c r="K138" s="187">
        <f t="shared" si="14"/>
        <v>0</v>
      </c>
      <c r="L138" s="187">
        <f t="shared" si="15"/>
        <v>0</v>
      </c>
      <c r="M138" s="188">
        <f t="shared" si="17"/>
        <v>0</v>
      </c>
    </row>
    <row r="139" spans="1:13" ht="13.5" thickBot="1" x14ac:dyDescent="0.3">
      <c r="A139" s="419">
        <v>16</v>
      </c>
      <c r="B139" s="420" t="s">
        <v>537</v>
      </c>
      <c r="C139" s="421" t="s">
        <v>25</v>
      </c>
      <c r="D139" s="425">
        <v>1</v>
      </c>
      <c r="E139" s="743"/>
      <c r="F139" s="743"/>
      <c r="G139" s="743"/>
      <c r="H139" s="743"/>
      <c r="I139" s="191">
        <f t="shared" si="12"/>
        <v>0</v>
      </c>
      <c r="J139" s="191">
        <f t="shared" si="13"/>
        <v>0</v>
      </c>
      <c r="K139" s="191">
        <f t="shared" si="14"/>
        <v>0</v>
      </c>
      <c r="L139" s="191">
        <f t="shared" si="15"/>
        <v>0</v>
      </c>
      <c r="M139" s="192">
        <f t="shared" si="17"/>
        <v>0</v>
      </c>
    </row>
    <row r="140" spans="1:13" x14ac:dyDescent="0.25">
      <c r="A140" s="247"/>
      <c r="B140" s="248"/>
      <c r="C140" s="249"/>
      <c r="D140" s="256"/>
      <c r="E140" s="247"/>
      <c r="F140" s="247"/>
      <c r="G140" s="256"/>
      <c r="H140" s="256"/>
      <c r="I140" s="251">
        <f>SUM(I124:I139)</f>
        <v>0</v>
      </c>
      <c r="J140" s="251">
        <f t="shared" ref="J140:M140" si="18">SUM(J124:J139)</f>
        <v>0</v>
      </c>
      <c r="K140" s="251">
        <f t="shared" si="18"/>
        <v>0</v>
      </c>
      <c r="L140" s="251">
        <f t="shared" si="18"/>
        <v>0</v>
      </c>
      <c r="M140" s="251">
        <f t="shared" si="18"/>
        <v>0</v>
      </c>
    </row>
    <row r="141" spans="1:13" x14ac:dyDescent="0.25">
      <c r="A141" s="247"/>
      <c r="B141" s="36" t="s">
        <v>170</v>
      </c>
      <c r="C141" s="252"/>
      <c r="D141" s="253"/>
      <c r="E141" s="247"/>
      <c r="F141" s="247"/>
      <c r="G141" s="256"/>
      <c r="H141" s="256"/>
      <c r="I141" s="247"/>
      <c r="J141" s="247"/>
      <c r="K141" s="247"/>
      <c r="L141" s="247"/>
      <c r="M141" s="247"/>
    </row>
    <row r="142" spans="1:13" x14ac:dyDescent="0.25">
      <c r="A142" s="247"/>
      <c r="B142" s="37" t="s">
        <v>171</v>
      </c>
      <c r="C142" s="253">
        <f>+I140</f>
        <v>0</v>
      </c>
      <c r="D142" s="253"/>
      <c r="E142" s="247"/>
      <c r="F142" s="247"/>
      <c r="G142" s="256"/>
      <c r="H142" s="256"/>
      <c r="I142" s="247"/>
      <c r="J142" s="247"/>
      <c r="K142" s="247"/>
      <c r="L142" s="247"/>
      <c r="M142" s="247"/>
    </row>
    <row r="143" spans="1:13" x14ac:dyDescent="0.25">
      <c r="A143" s="247"/>
      <c r="B143" s="37" t="s">
        <v>172</v>
      </c>
      <c r="C143" s="253">
        <f>+J140</f>
        <v>0</v>
      </c>
      <c r="D143" s="253"/>
      <c r="E143" s="247"/>
      <c r="F143" s="247"/>
      <c r="G143" s="256"/>
      <c r="H143" s="256"/>
      <c r="I143" s="247"/>
      <c r="J143" s="247"/>
      <c r="K143" s="247"/>
      <c r="L143" s="247"/>
      <c r="M143" s="247"/>
    </row>
    <row r="144" spans="1:13" x14ac:dyDescent="0.25">
      <c r="A144" s="247"/>
      <c r="B144" s="37" t="s">
        <v>173</v>
      </c>
      <c r="C144" s="253">
        <f>+K140</f>
        <v>0</v>
      </c>
      <c r="D144" s="253"/>
      <c r="E144" s="247"/>
      <c r="F144" s="247"/>
      <c r="G144" s="256"/>
      <c r="H144" s="256"/>
      <c r="I144" s="247"/>
      <c r="J144" s="247"/>
      <c r="K144" s="247"/>
      <c r="L144" s="247"/>
      <c r="M144" s="247"/>
    </row>
    <row r="145" spans="1:13" x14ac:dyDescent="0.25">
      <c r="A145" s="247"/>
      <c r="B145" s="38" t="s">
        <v>174</v>
      </c>
      <c r="C145" s="254">
        <f>+L140</f>
        <v>0</v>
      </c>
      <c r="D145" s="253"/>
      <c r="E145" s="247"/>
      <c r="F145" s="247"/>
      <c r="G145" s="256"/>
      <c r="H145" s="256"/>
      <c r="I145" s="247"/>
      <c r="J145" s="247"/>
      <c r="K145" s="247"/>
      <c r="L145" s="247"/>
      <c r="M145" s="247"/>
    </row>
    <row r="146" spans="1:13" x14ac:dyDescent="0.25">
      <c r="A146" s="247"/>
      <c r="B146" s="39" t="s">
        <v>175</v>
      </c>
      <c r="C146" s="255">
        <f>SUM(C142:C145)</f>
        <v>0</v>
      </c>
      <c r="D146" s="253"/>
      <c r="E146" s="247"/>
      <c r="F146" s="247"/>
      <c r="G146" s="256"/>
      <c r="H146" s="256"/>
      <c r="I146" s="247"/>
      <c r="J146" s="247"/>
      <c r="K146" s="247"/>
      <c r="L146" s="247"/>
      <c r="M146" s="247"/>
    </row>
    <row r="147" spans="1:13" x14ac:dyDescent="0.25">
      <c r="A147" s="247"/>
      <c r="B147" s="40"/>
      <c r="C147" s="252"/>
      <c r="D147" s="253"/>
      <c r="E147" s="247"/>
      <c r="F147" s="247"/>
      <c r="G147" s="256"/>
      <c r="H147" s="256"/>
      <c r="I147" s="247"/>
      <c r="J147" s="247"/>
      <c r="K147" s="247"/>
      <c r="L147" s="247"/>
      <c r="M147" s="247"/>
    </row>
    <row r="148" spans="1:13" x14ac:dyDescent="0.25">
      <c r="A148" s="247"/>
      <c r="B148" s="41"/>
      <c r="C148" s="252"/>
      <c r="D148" s="253"/>
      <c r="E148" s="247"/>
      <c r="F148" s="247"/>
      <c r="G148" s="256"/>
      <c r="H148" s="256"/>
      <c r="I148" s="247"/>
      <c r="J148" s="247"/>
      <c r="K148" s="247"/>
      <c r="L148" s="247"/>
      <c r="M148" s="247"/>
    </row>
    <row r="149" spans="1:13" x14ac:dyDescent="0.25">
      <c r="A149" s="726"/>
      <c r="B149" s="41" t="s">
        <v>176</v>
      </c>
      <c r="C149" s="727"/>
      <c r="D149" s="728"/>
      <c r="E149" s="726"/>
      <c r="F149" s="726"/>
      <c r="G149" s="729"/>
      <c r="H149" s="729"/>
      <c r="I149" s="726"/>
      <c r="J149" s="726"/>
      <c r="K149" s="726"/>
      <c r="L149" s="726"/>
      <c r="M149" s="726"/>
    </row>
    <row r="150" spans="1:13" x14ac:dyDescent="0.25">
      <c r="A150" s="726"/>
      <c r="B150" s="41" t="s">
        <v>177</v>
      </c>
      <c r="C150" s="730">
        <v>2.2499999999999999E-2</v>
      </c>
      <c r="D150" s="728">
        <f>+C143*C150</f>
        <v>0</v>
      </c>
      <c r="E150" s="726"/>
      <c r="F150" s="726"/>
      <c r="G150" s="729"/>
      <c r="H150" s="729"/>
      <c r="I150" s="726"/>
      <c r="J150" s="726"/>
      <c r="K150" s="726"/>
      <c r="L150" s="726"/>
      <c r="M150" s="726"/>
    </row>
    <row r="151" spans="1:13" x14ac:dyDescent="0.25">
      <c r="A151" s="726"/>
      <c r="B151" s="41"/>
      <c r="C151" s="727"/>
      <c r="D151" s="728"/>
      <c r="E151" s="726"/>
      <c r="F151" s="726"/>
      <c r="G151" s="729"/>
      <c r="H151" s="729"/>
      <c r="I151" s="726"/>
      <c r="J151" s="726"/>
      <c r="K151" s="726"/>
      <c r="L151" s="726"/>
      <c r="M151" s="726"/>
    </row>
    <row r="152" spans="1:13" x14ac:dyDescent="0.25">
      <c r="A152" s="726"/>
      <c r="B152" s="36" t="s">
        <v>178</v>
      </c>
      <c r="C152" s="727"/>
      <c r="D152" s="728"/>
      <c r="E152" s="726"/>
      <c r="F152" s="726"/>
      <c r="G152" s="729"/>
      <c r="H152" s="729"/>
      <c r="I152" s="726"/>
      <c r="J152" s="726"/>
      <c r="K152" s="726"/>
      <c r="L152" s="726"/>
      <c r="M152" s="726"/>
    </row>
    <row r="153" spans="1:13" x14ac:dyDescent="0.25">
      <c r="A153" s="726"/>
      <c r="B153" s="37" t="s">
        <v>171</v>
      </c>
      <c r="C153" s="195">
        <f>+C142</f>
        <v>0</v>
      </c>
      <c r="D153" s="728"/>
      <c r="E153" s="726"/>
      <c r="F153" s="726"/>
      <c r="G153" s="729"/>
      <c r="H153" s="729"/>
      <c r="I153" s="726"/>
      <c r="J153" s="726"/>
      <c r="K153" s="726"/>
      <c r="L153" s="726"/>
      <c r="M153" s="726"/>
    </row>
    <row r="154" spans="1:13" x14ac:dyDescent="0.25">
      <c r="A154" s="726"/>
      <c r="B154" s="37" t="s">
        <v>172</v>
      </c>
      <c r="C154" s="195">
        <f>+C143+D150</f>
        <v>0</v>
      </c>
      <c r="D154" s="728"/>
      <c r="E154" s="726"/>
      <c r="F154" s="726"/>
      <c r="G154" s="729"/>
      <c r="H154" s="729"/>
      <c r="I154" s="726"/>
      <c r="J154" s="726"/>
      <c r="K154" s="726"/>
      <c r="L154" s="726"/>
      <c r="M154" s="726"/>
    </row>
    <row r="155" spans="1:13" x14ac:dyDescent="0.25">
      <c r="A155" s="726"/>
      <c r="B155" s="37" t="s">
        <v>173</v>
      </c>
      <c r="C155" s="195">
        <f>+C144</f>
        <v>0</v>
      </c>
      <c r="D155" s="728"/>
      <c r="E155" s="726"/>
      <c r="F155" s="726"/>
      <c r="G155" s="729"/>
      <c r="H155" s="729"/>
      <c r="I155" s="726"/>
      <c r="J155" s="726"/>
      <c r="K155" s="726"/>
      <c r="L155" s="726"/>
      <c r="M155" s="726"/>
    </row>
    <row r="156" spans="1:13" x14ac:dyDescent="0.25">
      <c r="A156" s="726"/>
      <c r="B156" s="42" t="s">
        <v>174</v>
      </c>
      <c r="C156" s="197">
        <f>+C145</f>
        <v>0</v>
      </c>
      <c r="D156" s="728"/>
      <c r="E156" s="726"/>
      <c r="F156" s="726"/>
      <c r="G156" s="729"/>
      <c r="H156" s="729"/>
      <c r="I156" s="726"/>
      <c r="J156" s="726"/>
      <c r="K156" s="726"/>
      <c r="L156" s="726"/>
      <c r="M156" s="726"/>
    </row>
    <row r="157" spans="1:13" x14ac:dyDescent="0.25">
      <c r="A157" s="726"/>
      <c r="B157" s="39" t="s">
        <v>175</v>
      </c>
      <c r="C157" s="731">
        <f>SUM(C153:C156)</f>
        <v>0</v>
      </c>
      <c r="D157" s="728"/>
      <c r="E157" s="726"/>
      <c r="F157" s="726"/>
      <c r="G157" s="729"/>
      <c r="H157" s="729"/>
      <c r="I157" s="726"/>
      <c r="J157" s="726"/>
      <c r="K157" s="726"/>
      <c r="L157" s="726"/>
      <c r="M157" s="726"/>
    </row>
    <row r="158" spans="1:13" x14ac:dyDescent="0.25">
      <c r="A158" s="726"/>
      <c r="B158" s="43"/>
      <c r="C158" s="727"/>
      <c r="D158" s="728"/>
      <c r="E158" s="726"/>
      <c r="F158" s="726"/>
      <c r="G158" s="729"/>
      <c r="H158" s="729"/>
      <c r="I158" s="726"/>
      <c r="J158" s="726"/>
      <c r="K158" s="726"/>
      <c r="L158" s="726"/>
      <c r="M158" s="726"/>
    </row>
    <row r="159" spans="1:13" x14ac:dyDescent="0.25">
      <c r="A159" s="726"/>
      <c r="B159" s="44" t="s">
        <v>179</v>
      </c>
      <c r="C159" s="728">
        <v>0</v>
      </c>
      <c r="D159" s="196">
        <f>+C159*C157</f>
        <v>0</v>
      </c>
      <c r="E159" s="726"/>
      <c r="F159" s="726"/>
      <c r="G159" s="729"/>
      <c r="H159" s="729"/>
      <c r="I159" s="726"/>
      <c r="J159" s="726"/>
      <c r="K159" s="726"/>
      <c r="L159" s="726"/>
      <c r="M159" s="726"/>
    </row>
    <row r="160" spans="1:13" x14ac:dyDescent="0.25">
      <c r="A160" s="726"/>
      <c r="B160" s="44" t="s">
        <v>180</v>
      </c>
      <c r="C160" s="728">
        <v>0</v>
      </c>
      <c r="D160" s="196">
        <f>+(C157+D159)*C160</f>
        <v>0</v>
      </c>
      <c r="E160" s="726"/>
      <c r="F160" s="726"/>
      <c r="G160" s="729"/>
      <c r="H160" s="729"/>
      <c r="I160" s="726"/>
      <c r="J160" s="726"/>
      <c r="K160" s="726"/>
      <c r="L160" s="726"/>
      <c r="M160" s="726"/>
    </row>
    <row r="161" spans="1:13" x14ac:dyDescent="0.25">
      <c r="A161" s="726"/>
      <c r="B161" s="45" t="s">
        <v>181</v>
      </c>
      <c r="C161" s="727"/>
      <c r="D161" s="198">
        <f>C157+D159+D160</f>
        <v>0</v>
      </c>
      <c r="E161" s="726"/>
      <c r="F161" s="726"/>
      <c r="G161" s="729"/>
      <c r="H161" s="729"/>
      <c r="I161" s="726"/>
      <c r="J161" s="726"/>
      <c r="K161" s="726"/>
      <c r="L161" s="726"/>
      <c r="M161" s="726"/>
    </row>
    <row r="162" spans="1:13" x14ac:dyDescent="0.25">
      <c r="A162" s="726"/>
      <c r="B162" s="732"/>
      <c r="C162" s="733"/>
      <c r="D162" s="734"/>
      <c r="E162" s="726"/>
      <c r="F162" s="726"/>
      <c r="G162" s="729"/>
      <c r="H162" s="729"/>
      <c r="I162" s="726"/>
      <c r="J162" s="726"/>
      <c r="K162" s="726"/>
      <c r="L162" s="726"/>
      <c r="M162" s="726"/>
    </row>
    <row r="163" spans="1:13" x14ac:dyDescent="0.25">
      <c r="A163" s="726"/>
      <c r="B163" s="732"/>
      <c r="C163" s="733"/>
      <c r="D163" s="729"/>
      <c r="E163" s="734" t="s">
        <v>182</v>
      </c>
      <c r="F163" s="726"/>
      <c r="G163" s="729"/>
      <c r="H163" s="729"/>
      <c r="I163" s="726"/>
      <c r="J163" s="726"/>
      <c r="K163" s="726"/>
      <c r="L163" s="726"/>
      <c r="M163" s="726"/>
    </row>
    <row r="164" spans="1:13" x14ac:dyDescent="0.25">
      <c r="A164" s="679"/>
      <c r="B164" s="682"/>
      <c r="C164" s="679"/>
      <c r="D164" s="704"/>
      <c r="E164" s="682"/>
      <c r="F164" s="682"/>
      <c r="G164" s="683"/>
      <c r="H164" s="683"/>
      <c r="I164" s="682"/>
      <c r="J164" s="682"/>
      <c r="K164" s="682"/>
      <c r="L164" s="682"/>
      <c r="M164" s="682"/>
    </row>
    <row r="165" spans="1:13" ht="51" x14ac:dyDescent="0.2">
      <c r="A165" s="658" t="s">
        <v>164</v>
      </c>
      <c r="B165" s="698" t="s">
        <v>827</v>
      </c>
      <c r="C165" s="699"/>
      <c r="D165" s="700"/>
      <c r="E165" s="710"/>
      <c r="F165" s="710"/>
      <c r="G165" s="735"/>
      <c r="H165" s="736"/>
      <c r="I165" s="737"/>
      <c r="J165" s="738"/>
      <c r="K165" s="738"/>
      <c r="L165" s="739"/>
      <c r="M165" s="701" t="s">
        <v>545</v>
      </c>
    </row>
    <row r="166" spans="1:13" x14ac:dyDescent="0.2">
      <c r="A166" s="658" t="s">
        <v>165</v>
      </c>
      <c r="B166" s="702" t="s">
        <v>844</v>
      </c>
      <c r="C166" s="699"/>
      <c r="D166" s="700"/>
      <c r="E166" s="710"/>
      <c r="F166" s="710"/>
      <c r="G166" s="735"/>
      <c r="H166" s="736"/>
      <c r="I166" s="737"/>
      <c r="J166" s="738"/>
      <c r="K166" s="738"/>
      <c r="L166" s="739"/>
      <c r="M166" s="740"/>
    </row>
    <row r="167" spans="1:13" x14ac:dyDescent="0.2">
      <c r="A167" s="658" t="s">
        <v>166</v>
      </c>
      <c r="B167" s="702" t="str">
        <f>B171</f>
        <v>MONTARE SI VERIFICARE APARATURA AUTOMATIZARE DE CAMP EXISTENTA</v>
      </c>
      <c r="C167" s="699"/>
      <c r="D167" s="700"/>
      <c r="E167" s="710"/>
      <c r="F167" s="710"/>
      <c r="G167" s="735"/>
      <c r="H167" s="736"/>
      <c r="I167" s="737"/>
      <c r="J167" s="738"/>
      <c r="K167" s="738"/>
      <c r="L167" s="739"/>
      <c r="M167" s="740"/>
    </row>
    <row r="168" spans="1:13" ht="13.5" thickBot="1" x14ac:dyDescent="0.25">
      <c r="A168" s="258"/>
      <c r="B168" s="259"/>
      <c r="C168" s="260"/>
      <c r="D168" s="264"/>
      <c r="E168" s="428"/>
      <c r="F168" s="428"/>
      <c r="G168" s="305"/>
      <c r="H168" s="304"/>
      <c r="I168" s="262"/>
      <c r="J168" s="263"/>
      <c r="K168" s="263"/>
      <c r="L168" s="426"/>
      <c r="M168" s="427"/>
    </row>
    <row r="169" spans="1:13" ht="39" thickBot="1" x14ac:dyDescent="0.3">
      <c r="A169" s="413" t="s">
        <v>479</v>
      </c>
      <c r="B169" s="414" t="s">
        <v>480</v>
      </c>
      <c r="C169" s="414" t="s">
        <v>481</v>
      </c>
      <c r="D169" s="415" t="s">
        <v>482</v>
      </c>
      <c r="E169" s="415" t="s">
        <v>483</v>
      </c>
      <c r="F169" s="415" t="s">
        <v>484</v>
      </c>
      <c r="G169" s="415" t="s">
        <v>485</v>
      </c>
      <c r="H169" s="415" t="s">
        <v>486</v>
      </c>
      <c r="I169" s="415" t="s">
        <v>487</v>
      </c>
      <c r="J169" s="415" t="s">
        <v>488</v>
      </c>
      <c r="K169" s="415" t="s">
        <v>489</v>
      </c>
      <c r="L169" s="415" t="s">
        <v>490</v>
      </c>
      <c r="M169" s="416" t="s">
        <v>491</v>
      </c>
    </row>
    <row r="170" spans="1:13" ht="13.5" thickBot="1" x14ac:dyDescent="0.25">
      <c r="A170" s="265"/>
      <c r="B170" s="266"/>
      <c r="C170" s="267"/>
      <c r="D170" s="268"/>
      <c r="E170" s="269"/>
      <c r="F170" s="269"/>
      <c r="G170" s="429"/>
      <c r="H170" s="429"/>
      <c r="I170" s="430"/>
      <c r="J170" s="430"/>
      <c r="K170" s="430"/>
      <c r="L170" s="430"/>
      <c r="M170" s="270"/>
    </row>
    <row r="171" spans="1:13" ht="13.5" thickBot="1" x14ac:dyDescent="0.25">
      <c r="A171" s="257" t="s">
        <v>649</v>
      </c>
      <c r="B171" s="431" t="s">
        <v>650</v>
      </c>
      <c r="C171" s="346" t="s">
        <v>244</v>
      </c>
      <c r="D171" s="479">
        <v>1</v>
      </c>
      <c r="E171" s="711"/>
      <c r="F171" s="711"/>
      <c r="G171" s="720"/>
      <c r="H171" s="720"/>
      <c r="I171" s="433"/>
      <c r="J171" s="433"/>
      <c r="K171" s="433"/>
      <c r="L171" s="433"/>
      <c r="M171" s="434"/>
    </row>
    <row r="172" spans="1:13" x14ac:dyDescent="0.25">
      <c r="A172" s="619" t="s">
        <v>651</v>
      </c>
      <c r="B172" s="271" t="s">
        <v>652</v>
      </c>
      <c r="C172" s="435" t="s">
        <v>25</v>
      </c>
      <c r="D172" s="484">
        <v>1</v>
      </c>
      <c r="E172" s="721"/>
      <c r="F172" s="721"/>
      <c r="G172" s="715"/>
      <c r="H172" s="715"/>
      <c r="I172" s="436">
        <f>E172*D172</f>
        <v>0</v>
      </c>
      <c r="J172" s="436">
        <f>F172*D172</f>
        <v>0</v>
      </c>
      <c r="K172" s="437">
        <f>G172*D172</f>
        <v>0</v>
      </c>
      <c r="L172" s="437">
        <f>H172*D172</f>
        <v>0</v>
      </c>
      <c r="M172" s="438">
        <f>SUM(I172:L172)</f>
        <v>0</v>
      </c>
    </row>
    <row r="173" spans="1:13" x14ac:dyDescent="0.25">
      <c r="A173" s="619"/>
      <c r="B173" s="272" t="s">
        <v>653</v>
      </c>
      <c r="C173" s="273" t="s">
        <v>25</v>
      </c>
      <c r="D173" s="384">
        <v>1</v>
      </c>
      <c r="E173" s="708"/>
      <c r="F173" s="708"/>
      <c r="G173" s="691"/>
      <c r="H173" s="691"/>
      <c r="I173" s="210">
        <f t="shared" ref="I173:I205" si="19">E173*D173</f>
        <v>0</v>
      </c>
      <c r="J173" s="210">
        <f t="shared" ref="J173:J205" si="20">F173*D173</f>
        <v>0</v>
      </c>
      <c r="K173" s="210">
        <f t="shared" ref="K173:K205" si="21">G173*D173</f>
        <v>0</v>
      </c>
      <c r="L173" s="210">
        <f t="shared" ref="L173:L205" si="22">H173*D173</f>
        <v>0</v>
      </c>
      <c r="M173" s="274">
        <f t="shared" ref="M173:M205" si="23">SUM(I173:L173)</f>
        <v>0</v>
      </c>
    </row>
    <row r="174" spans="1:13" x14ac:dyDescent="0.25">
      <c r="A174" s="619"/>
      <c r="B174" s="272" t="s">
        <v>654</v>
      </c>
      <c r="C174" s="273" t="s">
        <v>25</v>
      </c>
      <c r="D174" s="384">
        <v>1</v>
      </c>
      <c r="E174" s="708"/>
      <c r="F174" s="708"/>
      <c r="G174" s="691"/>
      <c r="H174" s="691"/>
      <c r="I174" s="210">
        <f t="shared" si="19"/>
        <v>0</v>
      </c>
      <c r="J174" s="210">
        <f t="shared" si="20"/>
        <v>0</v>
      </c>
      <c r="K174" s="210">
        <f t="shared" si="21"/>
        <v>0</v>
      </c>
      <c r="L174" s="210">
        <f t="shared" si="22"/>
        <v>0</v>
      </c>
      <c r="M174" s="274">
        <f t="shared" si="23"/>
        <v>0</v>
      </c>
    </row>
    <row r="175" spans="1:13" x14ac:dyDescent="0.25">
      <c r="A175" s="619"/>
      <c r="B175" s="275" t="s">
        <v>655</v>
      </c>
      <c r="C175" s="273" t="s">
        <v>25</v>
      </c>
      <c r="D175" s="384">
        <v>1</v>
      </c>
      <c r="E175" s="708"/>
      <c r="F175" s="708"/>
      <c r="G175" s="691"/>
      <c r="H175" s="691"/>
      <c r="I175" s="210">
        <f t="shared" si="19"/>
        <v>0</v>
      </c>
      <c r="J175" s="210">
        <f t="shared" si="20"/>
        <v>0</v>
      </c>
      <c r="K175" s="210">
        <f t="shared" si="21"/>
        <v>0</v>
      </c>
      <c r="L175" s="210">
        <f t="shared" si="22"/>
        <v>0</v>
      </c>
      <c r="M175" s="274">
        <f t="shared" si="23"/>
        <v>0</v>
      </c>
    </row>
    <row r="176" spans="1:13" ht="13.5" thickBot="1" x14ac:dyDescent="0.3">
      <c r="A176" s="620"/>
      <c r="B176" s="276" t="s">
        <v>656</v>
      </c>
      <c r="C176" s="277" t="s">
        <v>25</v>
      </c>
      <c r="D176" s="386">
        <v>1</v>
      </c>
      <c r="E176" s="709"/>
      <c r="F176" s="709"/>
      <c r="G176" s="697"/>
      <c r="H176" s="697"/>
      <c r="I176" s="425">
        <f t="shared" si="19"/>
        <v>0</v>
      </c>
      <c r="J176" s="425">
        <f t="shared" si="20"/>
        <v>0</v>
      </c>
      <c r="K176" s="425">
        <f t="shared" si="21"/>
        <v>0</v>
      </c>
      <c r="L176" s="425">
        <f t="shared" si="22"/>
        <v>0</v>
      </c>
      <c r="M176" s="278">
        <f t="shared" si="23"/>
        <v>0</v>
      </c>
    </row>
    <row r="177" spans="1:13" x14ac:dyDescent="0.2">
      <c r="A177" s="613" t="s">
        <v>657</v>
      </c>
      <c r="B177" s="279" t="s">
        <v>658</v>
      </c>
      <c r="C177" s="439" t="s">
        <v>25</v>
      </c>
      <c r="D177" s="387">
        <v>1</v>
      </c>
      <c r="E177" s="722"/>
      <c r="F177" s="722"/>
      <c r="G177" s="713"/>
      <c r="H177" s="713"/>
      <c r="I177" s="440">
        <f t="shared" si="19"/>
        <v>0</v>
      </c>
      <c r="J177" s="440">
        <f t="shared" si="20"/>
        <v>0</v>
      </c>
      <c r="K177" s="441">
        <f t="shared" si="21"/>
        <v>0</v>
      </c>
      <c r="L177" s="441">
        <f t="shared" si="22"/>
        <v>0</v>
      </c>
      <c r="M177" s="442">
        <f t="shared" si="23"/>
        <v>0</v>
      </c>
    </row>
    <row r="178" spans="1:13" x14ac:dyDescent="0.2">
      <c r="A178" s="614"/>
      <c r="B178" s="281" t="s">
        <v>796</v>
      </c>
      <c r="C178" s="273" t="s">
        <v>25</v>
      </c>
      <c r="D178" s="384">
        <v>1</v>
      </c>
      <c r="E178" s="708"/>
      <c r="F178" s="708"/>
      <c r="G178" s="691"/>
      <c r="H178" s="691"/>
      <c r="I178" s="210">
        <f t="shared" si="19"/>
        <v>0</v>
      </c>
      <c r="J178" s="210">
        <f t="shared" si="20"/>
        <v>0</v>
      </c>
      <c r="K178" s="210">
        <f t="shared" si="21"/>
        <v>0</v>
      </c>
      <c r="L178" s="210">
        <f t="shared" si="22"/>
        <v>0</v>
      </c>
      <c r="M178" s="274">
        <f t="shared" si="23"/>
        <v>0</v>
      </c>
    </row>
    <row r="179" spans="1:13" x14ac:dyDescent="0.2">
      <c r="A179" s="614"/>
      <c r="B179" s="281" t="s">
        <v>797</v>
      </c>
      <c r="C179" s="273" t="s">
        <v>25</v>
      </c>
      <c r="D179" s="384">
        <v>1</v>
      </c>
      <c r="E179" s="708"/>
      <c r="F179" s="708"/>
      <c r="G179" s="691"/>
      <c r="H179" s="691"/>
      <c r="I179" s="210">
        <f t="shared" si="19"/>
        <v>0</v>
      </c>
      <c r="J179" s="210">
        <f t="shared" si="20"/>
        <v>0</v>
      </c>
      <c r="K179" s="210">
        <f t="shared" si="21"/>
        <v>0</v>
      </c>
      <c r="L179" s="210">
        <f t="shared" si="22"/>
        <v>0</v>
      </c>
      <c r="M179" s="274">
        <f t="shared" si="23"/>
        <v>0</v>
      </c>
    </row>
    <row r="180" spans="1:13" ht="13.5" thickBot="1" x14ac:dyDescent="0.25">
      <c r="A180" s="614"/>
      <c r="B180" s="306" t="s">
        <v>798</v>
      </c>
      <c r="C180" s="307" t="s">
        <v>25</v>
      </c>
      <c r="D180" s="485">
        <v>2</v>
      </c>
      <c r="E180" s="723"/>
      <c r="F180" s="723"/>
      <c r="G180" s="693"/>
      <c r="H180" s="693"/>
      <c r="I180" s="443">
        <f t="shared" si="19"/>
        <v>0</v>
      </c>
      <c r="J180" s="443">
        <f t="shared" si="20"/>
        <v>0</v>
      </c>
      <c r="K180" s="443">
        <f t="shared" si="21"/>
        <v>0</v>
      </c>
      <c r="L180" s="443">
        <f t="shared" si="22"/>
        <v>0</v>
      </c>
      <c r="M180" s="308">
        <f t="shared" si="23"/>
        <v>0</v>
      </c>
    </row>
    <row r="181" spans="1:13" x14ac:dyDescent="0.25">
      <c r="A181" s="613" t="s">
        <v>659</v>
      </c>
      <c r="B181" s="271" t="s">
        <v>660</v>
      </c>
      <c r="C181" s="435" t="s">
        <v>25</v>
      </c>
      <c r="D181" s="484">
        <v>1</v>
      </c>
      <c r="E181" s="721"/>
      <c r="F181" s="721"/>
      <c r="G181" s="715"/>
      <c r="H181" s="715"/>
      <c r="I181" s="436">
        <f t="shared" si="19"/>
        <v>0</v>
      </c>
      <c r="J181" s="436">
        <f t="shared" si="20"/>
        <v>0</v>
      </c>
      <c r="K181" s="437">
        <f t="shared" si="21"/>
        <v>0</v>
      </c>
      <c r="L181" s="437">
        <f t="shared" si="22"/>
        <v>0</v>
      </c>
      <c r="M181" s="438">
        <f t="shared" si="23"/>
        <v>0</v>
      </c>
    </row>
    <row r="182" spans="1:13" x14ac:dyDescent="0.25">
      <c r="A182" s="614"/>
      <c r="B182" s="272" t="s">
        <v>661</v>
      </c>
      <c r="C182" s="273" t="s">
        <v>25</v>
      </c>
      <c r="D182" s="384">
        <v>1</v>
      </c>
      <c r="E182" s="708"/>
      <c r="F182" s="708"/>
      <c r="G182" s="691"/>
      <c r="H182" s="691"/>
      <c r="I182" s="210">
        <f t="shared" si="19"/>
        <v>0</v>
      </c>
      <c r="J182" s="210">
        <f t="shared" si="20"/>
        <v>0</v>
      </c>
      <c r="K182" s="210">
        <f t="shared" si="21"/>
        <v>0</v>
      </c>
      <c r="L182" s="210">
        <f t="shared" si="22"/>
        <v>0</v>
      </c>
      <c r="M182" s="274">
        <f t="shared" si="23"/>
        <v>0</v>
      </c>
    </row>
    <row r="183" spans="1:13" x14ac:dyDescent="0.25">
      <c r="A183" s="614"/>
      <c r="B183" s="272" t="s">
        <v>662</v>
      </c>
      <c r="C183" s="273" t="s">
        <v>25</v>
      </c>
      <c r="D183" s="384">
        <v>1</v>
      </c>
      <c r="E183" s="708"/>
      <c r="F183" s="708"/>
      <c r="G183" s="691"/>
      <c r="H183" s="691"/>
      <c r="I183" s="210">
        <f t="shared" si="19"/>
        <v>0</v>
      </c>
      <c r="J183" s="210">
        <f t="shared" si="20"/>
        <v>0</v>
      </c>
      <c r="K183" s="210">
        <f t="shared" si="21"/>
        <v>0</v>
      </c>
      <c r="L183" s="210">
        <f t="shared" si="22"/>
        <v>0</v>
      </c>
      <c r="M183" s="274">
        <f t="shared" si="23"/>
        <v>0</v>
      </c>
    </row>
    <row r="184" spans="1:13" x14ac:dyDescent="0.25">
      <c r="A184" s="614"/>
      <c r="B184" s="275" t="s">
        <v>655</v>
      </c>
      <c r="C184" s="273" t="s">
        <v>25</v>
      </c>
      <c r="D184" s="384">
        <v>1</v>
      </c>
      <c r="E184" s="708"/>
      <c r="F184" s="708"/>
      <c r="G184" s="691"/>
      <c r="H184" s="691"/>
      <c r="I184" s="210">
        <f t="shared" si="19"/>
        <v>0</v>
      </c>
      <c r="J184" s="210">
        <f t="shared" si="20"/>
        <v>0</v>
      </c>
      <c r="K184" s="210">
        <f t="shared" si="21"/>
        <v>0</v>
      </c>
      <c r="L184" s="210">
        <f t="shared" si="22"/>
        <v>0</v>
      </c>
      <c r="M184" s="274">
        <f t="shared" si="23"/>
        <v>0</v>
      </c>
    </row>
    <row r="185" spans="1:13" ht="13.5" thickBot="1" x14ac:dyDescent="0.3">
      <c r="A185" s="615"/>
      <c r="B185" s="276" t="s">
        <v>656</v>
      </c>
      <c r="C185" s="277" t="s">
        <v>25</v>
      </c>
      <c r="D185" s="386">
        <v>1</v>
      </c>
      <c r="E185" s="709"/>
      <c r="F185" s="709"/>
      <c r="G185" s="697"/>
      <c r="H185" s="697"/>
      <c r="I185" s="425">
        <f t="shared" si="19"/>
        <v>0</v>
      </c>
      <c r="J185" s="425">
        <f t="shared" si="20"/>
        <v>0</v>
      </c>
      <c r="K185" s="425">
        <f t="shared" si="21"/>
        <v>0</v>
      </c>
      <c r="L185" s="425">
        <f t="shared" si="22"/>
        <v>0</v>
      </c>
      <c r="M185" s="278">
        <f t="shared" si="23"/>
        <v>0</v>
      </c>
    </row>
    <row r="186" spans="1:13" x14ac:dyDescent="0.2">
      <c r="A186" s="616" t="s">
        <v>663</v>
      </c>
      <c r="B186" s="279" t="s">
        <v>664</v>
      </c>
      <c r="C186" s="439" t="s">
        <v>25</v>
      </c>
      <c r="D186" s="387">
        <v>1</v>
      </c>
      <c r="E186" s="722"/>
      <c r="F186" s="722"/>
      <c r="G186" s="713"/>
      <c r="H186" s="713"/>
      <c r="I186" s="440">
        <f t="shared" si="19"/>
        <v>0</v>
      </c>
      <c r="J186" s="440">
        <f t="shared" si="20"/>
        <v>0</v>
      </c>
      <c r="K186" s="441">
        <f t="shared" si="21"/>
        <v>0</v>
      </c>
      <c r="L186" s="441">
        <f t="shared" si="22"/>
        <v>0</v>
      </c>
      <c r="M186" s="442">
        <f t="shared" si="23"/>
        <v>0</v>
      </c>
    </row>
    <row r="187" spans="1:13" x14ac:dyDescent="0.2">
      <c r="A187" s="617"/>
      <c r="B187" s="281" t="s">
        <v>799</v>
      </c>
      <c r="C187" s="273" t="s">
        <v>25</v>
      </c>
      <c r="D187" s="384">
        <v>1</v>
      </c>
      <c r="E187" s="708"/>
      <c r="F187" s="708"/>
      <c r="G187" s="691"/>
      <c r="H187" s="691"/>
      <c r="I187" s="210">
        <f t="shared" si="19"/>
        <v>0</v>
      </c>
      <c r="J187" s="210">
        <f t="shared" si="20"/>
        <v>0</v>
      </c>
      <c r="K187" s="210">
        <f t="shared" si="21"/>
        <v>0</v>
      </c>
      <c r="L187" s="210">
        <f t="shared" si="22"/>
        <v>0</v>
      </c>
      <c r="M187" s="274">
        <f t="shared" si="23"/>
        <v>0</v>
      </c>
    </row>
    <row r="188" spans="1:13" x14ac:dyDescent="0.2">
      <c r="A188" s="617"/>
      <c r="B188" s="281" t="s">
        <v>797</v>
      </c>
      <c r="C188" s="273" t="s">
        <v>25</v>
      </c>
      <c r="D188" s="384">
        <v>1</v>
      </c>
      <c r="E188" s="708"/>
      <c r="F188" s="708"/>
      <c r="G188" s="691"/>
      <c r="H188" s="691"/>
      <c r="I188" s="210">
        <f t="shared" si="19"/>
        <v>0</v>
      </c>
      <c r="J188" s="210">
        <f t="shared" si="20"/>
        <v>0</v>
      </c>
      <c r="K188" s="210">
        <f t="shared" si="21"/>
        <v>0</v>
      </c>
      <c r="L188" s="210">
        <f t="shared" si="22"/>
        <v>0</v>
      </c>
      <c r="M188" s="274">
        <f t="shared" si="23"/>
        <v>0</v>
      </c>
    </row>
    <row r="189" spans="1:13" ht="13.5" thickBot="1" x14ac:dyDescent="0.25">
      <c r="A189" s="618"/>
      <c r="B189" s="306" t="s">
        <v>798</v>
      </c>
      <c r="C189" s="307" t="s">
        <v>25</v>
      </c>
      <c r="D189" s="485">
        <v>2</v>
      </c>
      <c r="E189" s="723"/>
      <c r="F189" s="723"/>
      <c r="G189" s="693"/>
      <c r="H189" s="693"/>
      <c r="I189" s="443">
        <f t="shared" si="19"/>
        <v>0</v>
      </c>
      <c r="J189" s="443">
        <f t="shared" si="20"/>
        <v>0</v>
      </c>
      <c r="K189" s="443">
        <f t="shared" si="21"/>
        <v>0</v>
      </c>
      <c r="L189" s="443">
        <f t="shared" si="22"/>
        <v>0</v>
      </c>
      <c r="M189" s="308">
        <f t="shared" si="23"/>
        <v>0</v>
      </c>
    </row>
    <row r="190" spans="1:13" x14ac:dyDescent="0.25">
      <c r="A190" s="613" t="s">
        <v>665</v>
      </c>
      <c r="B190" s="271" t="s">
        <v>666</v>
      </c>
      <c r="C190" s="435" t="s">
        <v>25</v>
      </c>
      <c r="D190" s="484">
        <v>1</v>
      </c>
      <c r="E190" s="721"/>
      <c r="F190" s="721"/>
      <c r="G190" s="715"/>
      <c r="H190" s="715"/>
      <c r="I190" s="436">
        <f t="shared" si="19"/>
        <v>0</v>
      </c>
      <c r="J190" s="436">
        <f t="shared" si="20"/>
        <v>0</v>
      </c>
      <c r="K190" s="437">
        <f t="shared" si="21"/>
        <v>0</v>
      </c>
      <c r="L190" s="437">
        <f t="shared" si="22"/>
        <v>0</v>
      </c>
      <c r="M190" s="438">
        <f t="shared" si="23"/>
        <v>0</v>
      </c>
    </row>
    <row r="191" spans="1:13" x14ac:dyDescent="0.25">
      <c r="A191" s="614"/>
      <c r="B191" s="272" t="s">
        <v>661</v>
      </c>
      <c r="C191" s="273" t="s">
        <v>25</v>
      </c>
      <c r="D191" s="384">
        <v>1</v>
      </c>
      <c r="E191" s="708"/>
      <c r="F191" s="708"/>
      <c r="G191" s="691"/>
      <c r="H191" s="691"/>
      <c r="I191" s="210">
        <f t="shared" si="19"/>
        <v>0</v>
      </c>
      <c r="J191" s="210">
        <f t="shared" si="20"/>
        <v>0</v>
      </c>
      <c r="K191" s="210">
        <f t="shared" si="21"/>
        <v>0</v>
      </c>
      <c r="L191" s="210">
        <f t="shared" si="22"/>
        <v>0</v>
      </c>
      <c r="M191" s="274">
        <f t="shared" si="23"/>
        <v>0</v>
      </c>
    </row>
    <row r="192" spans="1:13" x14ac:dyDescent="0.25">
      <c r="A192" s="614"/>
      <c r="B192" s="272" t="s">
        <v>662</v>
      </c>
      <c r="C192" s="273" t="s">
        <v>25</v>
      </c>
      <c r="D192" s="384">
        <v>1</v>
      </c>
      <c r="E192" s="708"/>
      <c r="F192" s="708"/>
      <c r="G192" s="691"/>
      <c r="H192" s="691"/>
      <c r="I192" s="210">
        <f t="shared" si="19"/>
        <v>0</v>
      </c>
      <c r="J192" s="210">
        <f t="shared" si="20"/>
        <v>0</v>
      </c>
      <c r="K192" s="210">
        <f t="shared" si="21"/>
        <v>0</v>
      </c>
      <c r="L192" s="210">
        <f t="shared" si="22"/>
        <v>0</v>
      </c>
      <c r="M192" s="274">
        <f t="shared" si="23"/>
        <v>0</v>
      </c>
    </row>
    <row r="193" spans="1:13" x14ac:dyDescent="0.25">
      <c r="A193" s="614"/>
      <c r="B193" s="275" t="s">
        <v>655</v>
      </c>
      <c r="C193" s="273" t="s">
        <v>25</v>
      </c>
      <c r="D193" s="384">
        <v>1</v>
      </c>
      <c r="E193" s="708"/>
      <c r="F193" s="708"/>
      <c r="G193" s="691"/>
      <c r="H193" s="691"/>
      <c r="I193" s="210">
        <f t="shared" si="19"/>
        <v>0</v>
      </c>
      <c r="J193" s="210">
        <f t="shared" si="20"/>
        <v>0</v>
      </c>
      <c r="K193" s="210">
        <f t="shared" si="21"/>
        <v>0</v>
      </c>
      <c r="L193" s="210">
        <f t="shared" si="22"/>
        <v>0</v>
      </c>
      <c r="M193" s="274">
        <f t="shared" si="23"/>
        <v>0</v>
      </c>
    </row>
    <row r="194" spans="1:13" ht="13.5" thickBot="1" x14ac:dyDescent="0.3">
      <c r="A194" s="615"/>
      <c r="B194" s="276" t="s">
        <v>656</v>
      </c>
      <c r="C194" s="277" t="s">
        <v>25</v>
      </c>
      <c r="D194" s="386">
        <v>1</v>
      </c>
      <c r="E194" s="709"/>
      <c r="F194" s="709"/>
      <c r="G194" s="697"/>
      <c r="H194" s="697"/>
      <c r="I194" s="425">
        <f t="shared" si="19"/>
        <v>0</v>
      </c>
      <c r="J194" s="425">
        <f t="shared" si="20"/>
        <v>0</v>
      </c>
      <c r="K194" s="425">
        <f t="shared" si="21"/>
        <v>0</v>
      </c>
      <c r="L194" s="425">
        <f t="shared" si="22"/>
        <v>0</v>
      </c>
      <c r="M194" s="278">
        <f t="shared" si="23"/>
        <v>0</v>
      </c>
    </row>
    <row r="195" spans="1:13" x14ac:dyDescent="0.2">
      <c r="A195" s="616" t="s">
        <v>667</v>
      </c>
      <c r="B195" s="283" t="s">
        <v>668</v>
      </c>
      <c r="C195" s="444" t="s">
        <v>25</v>
      </c>
      <c r="D195" s="484">
        <v>1</v>
      </c>
      <c r="E195" s="721"/>
      <c r="F195" s="721"/>
      <c r="G195" s="715"/>
      <c r="H195" s="715"/>
      <c r="I195" s="436">
        <f t="shared" si="19"/>
        <v>0</v>
      </c>
      <c r="J195" s="436">
        <f t="shared" si="20"/>
        <v>0</v>
      </c>
      <c r="K195" s="437">
        <f t="shared" si="21"/>
        <v>0</v>
      </c>
      <c r="L195" s="437">
        <f t="shared" si="22"/>
        <v>0</v>
      </c>
      <c r="M195" s="438">
        <f t="shared" si="23"/>
        <v>0</v>
      </c>
    </row>
    <row r="196" spans="1:13" x14ac:dyDescent="0.2">
      <c r="A196" s="617"/>
      <c r="B196" s="281" t="s">
        <v>799</v>
      </c>
      <c r="C196" s="273" t="s">
        <v>25</v>
      </c>
      <c r="D196" s="384">
        <v>1</v>
      </c>
      <c r="E196" s="708"/>
      <c r="F196" s="708"/>
      <c r="G196" s="691"/>
      <c r="H196" s="691"/>
      <c r="I196" s="210">
        <f t="shared" si="19"/>
        <v>0</v>
      </c>
      <c r="J196" s="210">
        <f t="shared" si="20"/>
        <v>0</v>
      </c>
      <c r="K196" s="210">
        <f t="shared" si="21"/>
        <v>0</v>
      </c>
      <c r="L196" s="210">
        <f t="shared" si="22"/>
        <v>0</v>
      </c>
      <c r="M196" s="274">
        <f t="shared" si="23"/>
        <v>0</v>
      </c>
    </row>
    <row r="197" spans="1:13" x14ac:dyDescent="0.2">
      <c r="A197" s="617"/>
      <c r="B197" s="281" t="s">
        <v>797</v>
      </c>
      <c r="C197" s="273" t="s">
        <v>25</v>
      </c>
      <c r="D197" s="384">
        <v>1</v>
      </c>
      <c r="E197" s="708"/>
      <c r="F197" s="708"/>
      <c r="G197" s="691"/>
      <c r="H197" s="691"/>
      <c r="I197" s="210">
        <f t="shared" si="19"/>
        <v>0</v>
      </c>
      <c r="J197" s="210">
        <f t="shared" si="20"/>
        <v>0</v>
      </c>
      <c r="K197" s="210">
        <f t="shared" si="21"/>
        <v>0</v>
      </c>
      <c r="L197" s="210">
        <f t="shared" si="22"/>
        <v>0</v>
      </c>
      <c r="M197" s="274">
        <f t="shared" si="23"/>
        <v>0</v>
      </c>
    </row>
    <row r="198" spans="1:13" ht="13.5" thickBot="1" x14ac:dyDescent="0.25">
      <c r="A198" s="618"/>
      <c r="B198" s="282" t="s">
        <v>800</v>
      </c>
      <c r="C198" s="277" t="s">
        <v>25</v>
      </c>
      <c r="D198" s="386">
        <v>2</v>
      </c>
      <c r="E198" s="709"/>
      <c r="F198" s="709"/>
      <c r="G198" s="697"/>
      <c r="H198" s="697"/>
      <c r="I198" s="425">
        <f t="shared" si="19"/>
        <v>0</v>
      </c>
      <c r="J198" s="425">
        <f t="shared" si="20"/>
        <v>0</v>
      </c>
      <c r="K198" s="425">
        <f t="shared" si="21"/>
        <v>0</v>
      </c>
      <c r="L198" s="425">
        <f t="shared" si="22"/>
        <v>0</v>
      </c>
      <c r="M198" s="278">
        <f t="shared" si="23"/>
        <v>0</v>
      </c>
    </row>
    <row r="199" spans="1:13" ht="38.25" x14ac:dyDescent="0.25">
      <c r="A199" s="613" t="s">
        <v>669</v>
      </c>
      <c r="B199" s="309" t="s">
        <v>670</v>
      </c>
      <c r="C199" s="445" t="s">
        <v>25</v>
      </c>
      <c r="D199" s="387">
        <v>1</v>
      </c>
      <c r="E199" s="722"/>
      <c r="F199" s="722"/>
      <c r="G199" s="713"/>
      <c r="H199" s="713"/>
      <c r="I199" s="440">
        <f t="shared" si="19"/>
        <v>0</v>
      </c>
      <c r="J199" s="440">
        <f t="shared" si="20"/>
        <v>0</v>
      </c>
      <c r="K199" s="441">
        <f t="shared" si="21"/>
        <v>0</v>
      </c>
      <c r="L199" s="441">
        <f t="shared" si="22"/>
        <v>0</v>
      </c>
      <c r="M199" s="442">
        <f t="shared" si="23"/>
        <v>0</v>
      </c>
    </row>
    <row r="200" spans="1:13" x14ac:dyDescent="0.2">
      <c r="A200" s="614"/>
      <c r="B200" s="281" t="s">
        <v>797</v>
      </c>
      <c r="C200" s="273" t="s">
        <v>25</v>
      </c>
      <c r="D200" s="384">
        <v>1</v>
      </c>
      <c r="E200" s="708"/>
      <c r="F200" s="708"/>
      <c r="G200" s="691"/>
      <c r="H200" s="691"/>
      <c r="I200" s="210">
        <f t="shared" ref="I200" si="24">E200*D200</f>
        <v>0</v>
      </c>
      <c r="J200" s="210">
        <f t="shared" ref="J200" si="25">F200*D200</f>
        <v>0</v>
      </c>
      <c r="K200" s="210">
        <f t="shared" ref="K200" si="26">G200*D200</f>
        <v>0</v>
      </c>
      <c r="L200" s="210">
        <f t="shared" ref="L200" si="27">H200*D200</f>
        <v>0</v>
      </c>
      <c r="M200" s="274">
        <f t="shared" ref="M200" si="28">SUM(I200:L200)</f>
        <v>0</v>
      </c>
    </row>
    <row r="201" spans="1:13" x14ac:dyDescent="0.2">
      <c r="A201" s="614"/>
      <c r="B201" s="281" t="s">
        <v>799</v>
      </c>
      <c r="C201" s="273" t="s">
        <v>25</v>
      </c>
      <c r="D201" s="384">
        <v>1</v>
      </c>
      <c r="E201" s="708"/>
      <c r="F201" s="708"/>
      <c r="G201" s="691"/>
      <c r="H201" s="691"/>
      <c r="I201" s="210">
        <f t="shared" ref="I201:I203" si="29">E201*D201</f>
        <v>0</v>
      </c>
      <c r="J201" s="210">
        <f t="shared" ref="J201:J203" si="30">F201*D201</f>
        <v>0</v>
      </c>
      <c r="K201" s="210">
        <f t="shared" ref="K201:K203" si="31">G201*D201</f>
        <v>0</v>
      </c>
      <c r="L201" s="210">
        <f t="shared" ref="L201:L203" si="32">H201*D201</f>
        <v>0</v>
      </c>
      <c r="M201" s="274">
        <f t="shared" ref="M201:M203" si="33">SUM(I201:L201)</f>
        <v>0</v>
      </c>
    </row>
    <row r="202" spans="1:13" x14ac:dyDescent="0.2">
      <c r="A202" s="614"/>
      <c r="B202" s="281" t="s">
        <v>801</v>
      </c>
      <c r="C202" s="273" t="s">
        <v>25</v>
      </c>
      <c r="D202" s="384">
        <v>2</v>
      </c>
      <c r="E202" s="708"/>
      <c r="F202" s="708"/>
      <c r="G202" s="691"/>
      <c r="H202" s="691"/>
      <c r="I202" s="210">
        <f t="shared" si="29"/>
        <v>0</v>
      </c>
      <c r="J202" s="210">
        <f t="shared" si="30"/>
        <v>0</v>
      </c>
      <c r="K202" s="210">
        <f t="shared" si="31"/>
        <v>0</v>
      </c>
      <c r="L202" s="210">
        <f t="shared" si="32"/>
        <v>0</v>
      </c>
      <c r="M202" s="274">
        <f t="shared" si="33"/>
        <v>0</v>
      </c>
    </row>
    <row r="203" spans="1:13" ht="13.5" thickBot="1" x14ac:dyDescent="0.25">
      <c r="A203" s="615"/>
      <c r="B203" s="306" t="s">
        <v>798</v>
      </c>
      <c r="C203" s="307" t="s">
        <v>25</v>
      </c>
      <c r="D203" s="485">
        <v>4</v>
      </c>
      <c r="E203" s="723"/>
      <c r="F203" s="723"/>
      <c r="G203" s="693"/>
      <c r="H203" s="693"/>
      <c r="I203" s="443">
        <f t="shared" si="29"/>
        <v>0</v>
      </c>
      <c r="J203" s="443">
        <f t="shared" si="30"/>
        <v>0</v>
      </c>
      <c r="K203" s="443">
        <f t="shared" si="31"/>
        <v>0</v>
      </c>
      <c r="L203" s="443">
        <f t="shared" si="32"/>
        <v>0</v>
      </c>
      <c r="M203" s="308">
        <f t="shared" si="33"/>
        <v>0</v>
      </c>
    </row>
    <row r="204" spans="1:13" ht="13.5" thickBot="1" x14ac:dyDescent="0.25">
      <c r="A204" s="284" t="s">
        <v>671</v>
      </c>
      <c r="B204" s="285" t="s">
        <v>672</v>
      </c>
      <c r="C204" s="446" t="s">
        <v>25</v>
      </c>
      <c r="D204" s="479">
        <v>3</v>
      </c>
      <c r="E204" s="711"/>
      <c r="F204" s="711"/>
      <c r="G204" s="719"/>
      <c r="H204" s="719"/>
      <c r="I204" s="432">
        <f t="shared" si="19"/>
        <v>0</v>
      </c>
      <c r="J204" s="432">
        <f>F204*D204</f>
        <v>0</v>
      </c>
      <c r="K204" s="447">
        <f t="shared" si="21"/>
        <v>0</v>
      </c>
      <c r="L204" s="447">
        <f t="shared" si="22"/>
        <v>0</v>
      </c>
      <c r="M204" s="448">
        <f t="shared" si="23"/>
        <v>0</v>
      </c>
    </row>
    <row r="205" spans="1:13" ht="13.5" thickBot="1" x14ac:dyDescent="0.25">
      <c r="A205" s="284" t="s">
        <v>673</v>
      </c>
      <c r="B205" s="310" t="s">
        <v>674</v>
      </c>
      <c r="C205" s="449" t="s">
        <v>244</v>
      </c>
      <c r="D205" s="450">
        <v>1</v>
      </c>
      <c r="E205" s="724"/>
      <c r="F205" s="724"/>
      <c r="G205" s="725"/>
      <c r="H205" s="725"/>
      <c r="I205" s="451">
        <f t="shared" si="19"/>
        <v>0</v>
      </c>
      <c r="J205" s="451">
        <f t="shared" si="20"/>
        <v>0</v>
      </c>
      <c r="K205" s="452">
        <f t="shared" si="21"/>
        <v>0</v>
      </c>
      <c r="L205" s="452">
        <f t="shared" si="22"/>
        <v>0</v>
      </c>
      <c r="M205" s="453">
        <f t="shared" si="23"/>
        <v>0</v>
      </c>
    </row>
    <row r="206" spans="1:13" x14ac:dyDescent="0.25">
      <c r="I206" s="412">
        <f>I205+I204+I199+I195+I190+I186+I181+I177+I172</f>
        <v>0</v>
      </c>
      <c r="J206" s="412">
        <f>J205+J204+J199+J195+J190+J186+J181+J177+J172</f>
        <v>0</v>
      </c>
      <c r="K206" s="412">
        <f t="shared" ref="K206:L206" si="34">K205+K204+K199+K195+K190+K186+K181+K177+K172</f>
        <v>0</v>
      </c>
      <c r="L206" s="412">
        <f t="shared" si="34"/>
        <v>0</v>
      </c>
      <c r="M206" s="412">
        <f>M205+M204+M199+M195+M190+M186+M181+M177+M172</f>
        <v>0</v>
      </c>
    </row>
    <row r="207" spans="1:13" x14ac:dyDescent="0.25">
      <c r="B207" s="36" t="s">
        <v>170</v>
      </c>
      <c r="C207" s="454"/>
      <c r="D207" s="455"/>
    </row>
    <row r="208" spans="1:13" x14ac:dyDescent="0.25">
      <c r="B208" s="37" t="s">
        <v>171</v>
      </c>
      <c r="C208" s="455">
        <f>+I206</f>
        <v>0</v>
      </c>
      <c r="D208" s="455"/>
    </row>
    <row r="209" spans="1:13" x14ac:dyDescent="0.25">
      <c r="B209" s="37" t="s">
        <v>172</v>
      </c>
      <c r="C209" s="455">
        <f>+J206</f>
        <v>0</v>
      </c>
      <c r="D209" s="455"/>
    </row>
    <row r="210" spans="1:13" x14ac:dyDescent="0.25">
      <c r="B210" s="37" t="s">
        <v>173</v>
      </c>
      <c r="C210" s="455">
        <f>+K206</f>
        <v>0</v>
      </c>
      <c r="D210" s="455"/>
    </row>
    <row r="211" spans="1:13" x14ac:dyDescent="0.25">
      <c r="B211" s="38" t="s">
        <v>174</v>
      </c>
      <c r="C211" s="456">
        <f>+L206</f>
        <v>0</v>
      </c>
      <c r="D211" s="455"/>
    </row>
    <row r="212" spans="1:13" x14ac:dyDescent="0.25">
      <c r="B212" s="39" t="s">
        <v>175</v>
      </c>
      <c r="C212" s="405">
        <f>SUM(C208:C211)</f>
        <v>0</v>
      </c>
      <c r="D212" s="455"/>
    </row>
    <row r="213" spans="1:13" x14ac:dyDescent="0.25">
      <c r="B213" s="40"/>
      <c r="C213" s="457"/>
      <c r="D213" s="455"/>
    </row>
    <row r="214" spans="1:13" x14ac:dyDescent="0.25">
      <c r="B214" s="41"/>
      <c r="C214" s="457"/>
      <c r="D214" s="455"/>
    </row>
    <row r="215" spans="1:13" x14ac:dyDescent="0.25">
      <c r="A215" s="679"/>
      <c r="B215" s="41" t="s">
        <v>176</v>
      </c>
      <c r="C215" s="680"/>
      <c r="D215" s="681"/>
      <c r="E215" s="682"/>
      <c r="F215" s="682"/>
      <c r="G215" s="683"/>
      <c r="H215" s="683"/>
      <c r="I215" s="682"/>
      <c r="J215" s="682"/>
      <c r="K215" s="682"/>
      <c r="L215" s="682"/>
      <c r="M215" s="682"/>
    </row>
    <row r="216" spans="1:13" x14ac:dyDescent="0.25">
      <c r="A216" s="679"/>
      <c r="B216" s="41" t="s">
        <v>177</v>
      </c>
      <c r="C216" s="674">
        <v>2.2499999999999999E-2</v>
      </c>
      <c r="D216" s="681">
        <f>+C209*C216</f>
        <v>0</v>
      </c>
      <c r="E216" s="682"/>
      <c r="F216" s="682"/>
      <c r="G216" s="683"/>
      <c r="H216" s="683"/>
      <c r="I216" s="682"/>
      <c r="J216" s="682"/>
      <c r="K216" s="682"/>
      <c r="L216" s="682"/>
      <c r="M216" s="682"/>
    </row>
    <row r="217" spans="1:13" x14ac:dyDescent="0.25">
      <c r="A217" s="679"/>
      <c r="B217" s="41"/>
      <c r="C217" s="680"/>
      <c r="D217" s="681"/>
      <c r="E217" s="682"/>
      <c r="F217" s="682"/>
      <c r="G217" s="683"/>
      <c r="H217" s="683"/>
      <c r="I217" s="682"/>
      <c r="J217" s="682"/>
      <c r="K217" s="682"/>
      <c r="L217" s="682"/>
      <c r="M217" s="682"/>
    </row>
    <row r="218" spans="1:13" x14ac:dyDescent="0.25">
      <c r="A218" s="679"/>
      <c r="B218" s="36" t="s">
        <v>178</v>
      </c>
      <c r="C218" s="680"/>
      <c r="D218" s="681"/>
      <c r="E218" s="682"/>
      <c r="F218" s="682"/>
      <c r="G218" s="683"/>
      <c r="H218" s="683"/>
      <c r="I218" s="682"/>
      <c r="J218" s="682"/>
      <c r="K218" s="682"/>
      <c r="L218" s="682"/>
      <c r="M218" s="682"/>
    </row>
    <row r="219" spans="1:13" x14ac:dyDescent="0.25">
      <c r="A219" s="679"/>
      <c r="B219" s="37" t="s">
        <v>171</v>
      </c>
      <c r="C219" s="681">
        <f>+C208</f>
        <v>0</v>
      </c>
      <c r="D219" s="681"/>
      <c r="E219" s="682"/>
      <c r="F219" s="682"/>
      <c r="G219" s="683"/>
      <c r="H219" s="683"/>
      <c r="I219" s="682"/>
      <c r="J219" s="682"/>
      <c r="K219" s="682"/>
      <c r="L219" s="682"/>
      <c r="M219" s="682"/>
    </row>
    <row r="220" spans="1:13" x14ac:dyDescent="0.25">
      <c r="A220" s="679"/>
      <c r="B220" s="37" t="s">
        <v>172</v>
      </c>
      <c r="C220" s="681">
        <f>+C209+D216</f>
        <v>0</v>
      </c>
      <c r="D220" s="681"/>
      <c r="E220" s="682"/>
      <c r="F220" s="682"/>
      <c r="G220" s="683"/>
      <c r="H220" s="683"/>
      <c r="I220" s="682"/>
      <c r="J220" s="682"/>
      <c r="K220" s="682"/>
      <c r="L220" s="682"/>
      <c r="M220" s="682"/>
    </row>
    <row r="221" spans="1:13" x14ac:dyDescent="0.25">
      <c r="A221" s="679"/>
      <c r="B221" s="37" t="s">
        <v>173</v>
      </c>
      <c r="C221" s="681">
        <f>+C210</f>
        <v>0</v>
      </c>
      <c r="D221" s="681"/>
      <c r="E221" s="682"/>
      <c r="F221" s="682"/>
      <c r="G221" s="683"/>
      <c r="H221" s="683"/>
      <c r="I221" s="682"/>
      <c r="J221" s="682"/>
      <c r="K221" s="682"/>
      <c r="L221" s="682"/>
      <c r="M221" s="682"/>
    </row>
    <row r="222" spans="1:13" x14ac:dyDescent="0.25">
      <c r="A222" s="679"/>
      <c r="B222" s="42" t="s">
        <v>174</v>
      </c>
      <c r="C222" s="684">
        <f>+C211</f>
        <v>0</v>
      </c>
      <c r="D222" s="681"/>
      <c r="E222" s="682"/>
      <c r="F222" s="682"/>
      <c r="G222" s="683"/>
      <c r="H222" s="683"/>
      <c r="I222" s="682"/>
      <c r="J222" s="682"/>
      <c r="K222" s="682"/>
      <c r="L222" s="682"/>
      <c r="M222" s="682"/>
    </row>
    <row r="223" spans="1:13" x14ac:dyDescent="0.25">
      <c r="A223" s="679"/>
      <c r="B223" s="39" t="s">
        <v>175</v>
      </c>
      <c r="C223" s="685">
        <f>SUM(C219:C222)</f>
        <v>0</v>
      </c>
      <c r="D223" s="681"/>
      <c r="E223" s="682"/>
      <c r="F223" s="682"/>
      <c r="G223" s="683"/>
      <c r="H223" s="683"/>
      <c r="I223" s="682"/>
      <c r="J223" s="682"/>
      <c r="K223" s="682"/>
      <c r="L223" s="682"/>
      <c r="M223" s="682"/>
    </row>
    <row r="224" spans="1:13" x14ac:dyDescent="0.25">
      <c r="A224" s="679"/>
      <c r="B224" s="43"/>
      <c r="C224" s="680"/>
      <c r="D224" s="681"/>
      <c r="E224" s="682"/>
      <c r="F224" s="682"/>
      <c r="G224" s="683"/>
      <c r="H224" s="683"/>
      <c r="I224" s="682"/>
      <c r="J224" s="682"/>
      <c r="K224" s="682"/>
      <c r="L224" s="682"/>
      <c r="M224" s="682"/>
    </row>
    <row r="225" spans="1:13" x14ac:dyDescent="0.25">
      <c r="A225" s="679"/>
      <c r="B225" s="44" t="s">
        <v>179</v>
      </c>
      <c r="C225" s="681">
        <f>+i</f>
        <v>0</v>
      </c>
      <c r="D225" s="681">
        <f>+C223*C225</f>
        <v>0</v>
      </c>
      <c r="E225" s="682"/>
      <c r="F225" s="682"/>
      <c r="G225" s="683"/>
      <c r="H225" s="683"/>
      <c r="I225" s="682"/>
      <c r="J225" s="682"/>
      <c r="K225" s="682"/>
      <c r="L225" s="682"/>
      <c r="M225" s="682"/>
    </row>
    <row r="226" spans="1:13" x14ac:dyDescent="0.25">
      <c r="A226" s="679"/>
      <c r="B226" s="44" t="s">
        <v>180</v>
      </c>
      <c r="C226" s="681">
        <f>+p</f>
        <v>0</v>
      </c>
      <c r="D226" s="681">
        <f>(C223+D225)*C226</f>
        <v>0</v>
      </c>
      <c r="E226" s="682"/>
      <c r="F226" s="682"/>
      <c r="G226" s="683"/>
      <c r="H226" s="683"/>
      <c r="I226" s="682"/>
      <c r="J226" s="682"/>
      <c r="K226" s="682"/>
      <c r="L226" s="682"/>
      <c r="M226" s="682"/>
    </row>
    <row r="227" spans="1:13" x14ac:dyDescent="0.25">
      <c r="A227" s="679"/>
      <c r="B227" s="45" t="s">
        <v>181</v>
      </c>
      <c r="C227" s="680"/>
      <c r="D227" s="685">
        <f>+C223+D225+D226</f>
        <v>0</v>
      </c>
      <c r="E227" s="682"/>
      <c r="F227" s="682"/>
      <c r="G227" s="683"/>
      <c r="H227" s="683"/>
      <c r="I227" s="682"/>
      <c r="J227" s="682"/>
      <c r="K227" s="682"/>
      <c r="L227" s="682"/>
      <c r="M227" s="682"/>
    </row>
    <row r="228" spans="1:13" x14ac:dyDescent="0.25">
      <c r="A228" s="679"/>
      <c r="B228" s="686"/>
      <c r="C228" s="687"/>
      <c r="D228" s="681"/>
      <c r="E228" s="682"/>
      <c r="F228" s="682"/>
      <c r="G228" s="683"/>
      <c r="H228" s="683"/>
      <c r="I228" s="682"/>
      <c r="J228" s="682"/>
      <c r="K228" s="682"/>
      <c r="L228" s="682"/>
      <c r="M228" s="682"/>
    </row>
    <row r="229" spans="1:13" x14ac:dyDescent="0.25">
      <c r="A229" s="679"/>
      <c r="B229" s="686"/>
      <c r="C229" s="675" t="s">
        <v>182</v>
      </c>
      <c r="D229" s="681"/>
      <c r="E229" s="682"/>
      <c r="F229" s="682"/>
      <c r="G229" s="683"/>
      <c r="H229" s="683"/>
      <c r="I229" s="682"/>
      <c r="J229" s="682"/>
      <c r="K229" s="682"/>
      <c r="L229" s="682"/>
      <c r="M229" s="682"/>
    </row>
    <row r="230" spans="1:13" x14ac:dyDescent="0.25">
      <c r="A230" s="679"/>
      <c r="B230" s="682"/>
      <c r="C230" s="679"/>
      <c r="D230" s="704"/>
      <c r="E230" s="682"/>
      <c r="F230" s="682"/>
      <c r="G230" s="683"/>
      <c r="H230" s="683"/>
      <c r="I230" s="682"/>
      <c r="J230" s="682"/>
      <c r="K230" s="682"/>
      <c r="L230" s="682"/>
      <c r="M230" s="682"/>
    </row>
    <row r="231" spans="1:13" x14ac:dyDescent="0.25">
      <c r="A231" s="679"/>
      <c r="B231" s="682"/>
      <c r="C231" s="679"/>
      <c r="D231" s="704"/>
      <c r="E231" s="682"/>
      <c r="F231" s="682"/>
      <c r="G231" s="683"/>
      <c r="H231" s="683"/>
      <c r="I231" s="682"/>
      <c r="J231" s="682"/>
      <c r="K231" s="682"/>
      <c r="L231" s="682"/>
      <c r="M231" s="682"/>
    </row>
    <row r="232" spans="1:13" ht="51" x14ac:dyDescent="0.2">
      <c r="A232" s="658" t="s">
        <v>164</v>
      </c>
      <c r="B232" s="698" t="s">
        <v>827</v>
      </c>
      <c r="C232" s="699"/>
      <c r="D232" s="700"/>
      <c r="E232" s="710"/>
      <c r="F232" s="682"/>
      <c r="G232" s="683"/>
      <c r="H232" s="683"/>
      <c r="I232" s="682"/>
      <c r="J232" s="682"/>
      <c r="K232" s="682"/>
      <c r="L232" s="682"/>
      <c r="M232" s="701" t="s">
        <v>545</v>
      </c>
    </row>
    <row r="233" spans="1:13" x14ac:dyDescent="0.2">
      <c r="A233" s="658" t="s">
        <v>165</v>
      </c>
      <c r="B233" s="702" t="s">
        <v>844</v>
      </c>
      <c r="C233" s="699"/>
      <c r="D233" s="700"/>
      <c r="E233" s="710"/>
      <c r="F233" s="682"/>
      <c r="G233" s="683"/>
      <c r="H233" s="683"/>
      <c r="I233" s="682"/>
      <c r="J233" s="682"/>
      <c r="K233" s="682"/>
      <c r="L233" s="682"/>
      <c r="M233" s="682"/>
    </row>
    <row r="234" spans="1:13" ht="25.5" x14ac:dyDescent="0.2">
      <c r="A234" s="658" t="s">
        <v>166</v>
      </c>
      <c r="B234" s="702" t="str">
        <f>B239</f>
        <v>ACHIZITIONARE, MONTARE SI VERIFICARE APARATURA AUTOMATIZARE DE CAMP</v>
      </c>
      <c r="C234" s="699"/>
      <c r="D234" s="700"/>
      <c r="E234" s="710"/>
      <c r="F234" s="682"/>
      <c r="G234" s="683"/>
      <c r="H234" s="683"/>
      <c r="I234" s="682"/>
      <c r="J234" s="682"/>
      <c r="K234" s="682"/>
      <c r="L234" s="682"/>
      <c r="M234" s="682"/>
    </row>
    <row r="235" spans="1:13" x14ac:dyDescent="0.2">
      <c r="A235" s="258"/>
      <c r="B235" s="259"/>
      <c r="C235" s="260"/>
      <c r="D235" s="261"/>
      <c r="E235" s="269"/>
    </row>
    <row r="236" spans="1:13" ht="13.5" thickBot="1" x14ac:dyDescent="0.25">
      <c r="A236" s="258"/>
      <c r="B236" s="259"/>
      <c r="C236" s="260"/>
      <c r="D236" s="264"/>
      <c r="E236" s="428"/>
    </row>
    <row r="237" spans="1:13" ht="39" thickBot="1" x14ac:dyDescent="0.3">
      <c r="A237" s="413" t="s">
        <v>479</v>
      </c>
      <c r="B237" s="414" t="s">
        <v>480</v>
      </c>
      <c r="C237" s="414" t="s">
        <v>481</v>
      </c>
      <c r="D237" s="415" t="s">
        <v>482</v>
      </c>
      <c r="E237" s="415" t="s">
        <v>483</v>
      </c>
      <c r="F237" s="415" t="s">
        <v>484</v>
      </c>
      <c r="G237" s="415" t="s">
        <v>485</v>
      </c>
      <c r="H237" s="415" t="s">
        <v>486</v>
      </c>
      <c r="I237" s="415" t="s">
        <v>487</v>
      </c>
      <c r="J237" s="415" t="s">
        <v>488</v>
      </c>
      <c r="K237" s="415" t="s">
        <v>489</v>
      </c>
      <c r="L237" s="415" t="s">
        <v>490</v>
      </c>
      <c r="M237" s="416" t="s">
        <v>491</v>
      </c>
    </row>
    <row r="238" spans="1:13" ht="13.5" thickBot="1" x14ac:dyDescent="0.25">
      <c r="A238" s="265"/>
      <c r="B238" s="266"/>
      <c r="C238" s="267"/>
      <c r="D238" s="268"/>
      <c r="E238" s="269"/>
      <c r="F238" s="430"/>
      <c r="G238" s="429"/>
      <c r="H238" s="429"/>
      <c r="I238" s="430"/>
      <c r="J238" s="430"/>
      <c r="K238" s="430"/>
      <c r="L238" s="430"/>
      <c r="M238" s="458"/>
    </row>
    <row r="239" spans="1:13" ht="26.25" thickBot="1" x14ac:dyDescent="0.3">
      <c r="A239" s="311" t="s">
        <v>675</v>
      </c>
      <c r="B239" s="459" t="s">
        <v>676</v>
      </c>
      <c r="C239" s="346" t="s">
        <v>244</v>
      </c>
      <c r="D239" s="479">
        <v>1</v>
      </c>
      <c r="E239" s="711"/>
      <c r="F239" s="705"/>
      <c r="G239" s="706"/>
      <c r="H239" s="706"/>
      <c r="I239" s="460"/>
      <c r="J239" s="460"/>
      <c r="K239" s="460"/>
      <c r="L239" s="460"/>
      <c r="M239" s="462"/>
    </row>
    <row r="240" spans="1:13" x14ac:dyDescent="0.25">
      <c r="A240" s="611" t="s">
        <v>677</v>
      </c>
      <c r="B240" s="314" t="s">
        <v>678</v>
      </c>
      <c r="C240" s="463" t="s">
        <v>25</v>
      </c>
      <c r="D240" s="486">
        <v>1</v>
      </c>
      <c r="E240" s="712"/>
      <c r="F240" s="712"/>
      <c r="G240" s="713"/>
      <c r="H240" s="713"/>
      <c r="I240" s="464">
        <f>E240*D240</f>
        <v>0</v>
      </c>
      <c r="J240" s="464">
        <f t="shared" ref="J240:J241" si="35">F240*D240</f>
        <v>0</v>
      </c>
      <c r="K240" s="441">
        <f t="shared" ref="K240:K241" si="36">G240*D240</f>
        <v>0</v>
      </c>
      <c r="L240" s="441">
        <f t="shared" ref="L240:L241" si="37">H240*D240</f>
        <v>0</v>
      </c>
      <c r="M240" s="465">
        <f t="shared" ref="M240" si="38">SUM(I240:L240)</f>
        <v>0</v>
      </c>
    </row>
    <row r="241" spans="1:13" x14ac:dyDescent="0.25">
      <c r="A241" s="611"/>
      <c r="B241" s="466" t="s">
        <v>815</v>
      </c>
      <c r="C241" s="467" t="s">
        <v>25</v>
      </c>
      <c r="D241" s="487">
        <f>+D240</f>
        <v>1</v>
      </c>
      <c r="E241" s="688"/>
      <c r="F241" s="690"/>
      <c r="G241" s="691"/>
      <c r="H241" s="691"/>
      <c r="I241" s="210">
        <f t="shared" ref="I241" si="39">E241*D241</f>
        <v>0</v>
      </c>
      <c r="J241" s="210">
        <f t="shared" si="35"/>
        <v>0</v>
      </c>
      <c r="K241" s="210">
        <f t="shared" si="36"/>
        <v>0</v>
      </c>
      <c r="L241" s="210">
        <f t="shared" si="37"/>
        <v>0</v>
      </c>
      <c r="M241" s="379">
        <f t="shared" ref="M241" si="40">SUM(I241:L241)</f>
        <v>0</v>
      </c>
    </row>
    <row r="242" spans="1:13" x14ac:dyDescent="0.25">
      <c r="A242" s="611"/>
      <c r="B242" s="315" t="s">
        <v>679</v>
      </c>
      <c r="C242" s="325" t="s">
        <v>25</v>
      </c>
      <c r="D242" s="488">
        <v>1</v>
      </c>
      <c r="E242" s="690"/>
      <c r="F242" s="690"/>
      <c r="G242" s="691"/>
      <c r="H242" s="691"/>
      <c r="I242" s="210">
        <f t="shared" ref="I242" si="41">E242*D242</f>
        <v>0</v>
      </c>
      <c r="J242" s="210">
        <f t="shared" ref="J242" si="42">F242*D242</f>
        <v>0</v>
      </c>
      <c r="K242" s="210">
        <f t="shared" ref="K242" si="43">G242*D242</f>
        <v>0</v>
      </c>
      <c r="L242" s="210">
        <f t="shared" ref="L242" si="44">H242*D242</f>
        <v>0</v>
      </c>
      <c r="M242" s="379">
        <f t="shared" ref="M242" si="45">SUM(I242:L242)</f>
        <v>0</v>
      </c>
    </row>
    <row r="243" spans="1:13" x14ac:dyDescent="0.25">
      <c r="A243" s="611"/>
      <c r="B243" s="315" t="s">
        <v>680</v>
      </c>
      <c r="C243" s="325" t="s">
        <v>25</v>
      </c>
      <c r="D243" s="488">
        <v>1</v>
      </c>
      <c r="E243" s="690"/>
      <c r="F243" s="690"/>
      <c r="G243" s="691"/>
      <c r="H243" s="691"/>
      <c r="I243" s="210">
        <f t="shared" ref="I243:I247" si="46">E243*D243</f>
        <v>0</v>
      </c>
      <c r="J243" s="210">
        <f t="shared" ref="J243:J247" si="47">F243*D243</f>
        <v>0</v>
      </c>
      <c r="K243" s="210">
        <f t="shared" ref="K243:K247" si="48">G243*D243</f>
        <v>0</v>
      </c>
      <c r="L243" s="210">
        <f t="shared" ref="L243:L247" si="49">H243*D243</f>
        <v>0</v>
      </c>
      <c r="M243" s="379">
        <f t="shared" ref="M243:M247" si="50">SUM(I243:L243)</f>
        <v>0</v>
      </c>
    </row>
    <row r="244" spans="1:13" x14ac:dyDescent="0.25">
      <c r="A244" s="611"/>
      <c r="B244" s="316" t="s">
        <v>681</v>
      </c>
      <c r="C244" s="325" t="s">
        <v>25</v>
      </c>
      <c r="D244" s="488">
        <v>1</v>
      </c>
      <c r="E244" s="690"/>
      <c r="F244" s="690"/>
      <c r="G244" s="691"/>
      <c r="H244" s="691"/>
      <c r="I244" s="210">
        <f t="shared" si="46"/>
        <v>0</v>
      </c>
      <c r="J244" s="210">
        <f t="shared" si="47"/>
        <v>0</v>
      </c>
      <c r="K244" s="210">
        <f t="shared" si="48"/>
        <v>0</v>
      </c>
      <c r="L244" s="210">
        <f t="shared" si="49"/>
        <v>0</v>
      </c>
      <c r="M244" s="379">
        <f t="shared" si="50"/>
        <v>0</v>
      </c>
    </row>
    <row r="245" spans="1:13" ht="13.5" thickBot="1" x14ac:dyDescent="0.3">
      <c r="A245" s="612"/>
      <c r="B245" s="315" t="s">
        <v>682</v>
      </c>
      <c r="C245" s="327" t="s">
        <v>25</v>
      </c>
      <c r="D245" s="489">
        <v>1</v>
      </c>
      <c r="E245" s="692"/>
      <c r="F245" s="692"/>
      <c r="G245" s="693"/>
      <c r="H245" s="693"/>
      <c r="I245" s="443">
        <f t="shared" si="46"/>
        <v>0</v>
      </c>
      <c r="J245" s="443">
        <f t="shared" si="47"/>
        <v>0</v>
      </c>
      <c r="K245" s="443">
        <f t="shared" si="48"/>
        <v>0</v>
      </c>
      <c r="L245" s="443">
        <f t="shared" si="49"/>
        <v>0</v>
      </c>
      <c r="M245" s="380">
        <f t="shared" si="50"/>
        <v>0</v>
      </c>
    </row>
    <row r="246" spans="1:13" x14ac:dyDescent="0.2">
      <c r="A246" s="621" t="s">
        <v>683</v>
      </c>
      <c r="B246" s="318" t="s">
        <v>684</v>
      </c>
      <c r="C246" s="468" t="s">
        <v>25</v>
      </c>
      <c r="D246" s="490">
        <v>1</v>
      </c>
      <c r="E246" s="714"/>
      <c r="F246" s="714"/>
      <c r="G246" s="715"/>
      <c r="H246" s="715"/>
      <c r="I246" s="469">
        <f t="shared" si="46"/>
        <v>0</v>
      </c>
      <c r="J246" s="469">
        <f t="shared" si="47"/>
        <v>0</v>
      </c>
      <c r="K246" s="437">
        <f t="shared" si="48"/>
        <v>0</v>
      </c>
      <c r="L246" s="437">
        <f t="shared" si="49"/>
        <v>0</v>
      </c>
      <c r="M246" s="470">
        <f t="shared" si="50"/>
        <v>0</v>
      </c>
    </row>
    <row r="247" spans="1:13" x14ac:dyDescent="0.25">
      <c r="A247" s="611"/>
      <c r="B247" s="466" t="s">
        <v>816</v>
      </c>
      <c r="C247" s="325" t="s">
        <v>25</v>
      </c>
      <c r="D247" s="488">
        <f>+D246</f>
        <v>1</v>
      </c>
      <c r="E247" s="688"/>
      <c r="F247" s="690"/>
      <c r="G247" s="691"/>
      <c r="H247" s="691"/>
      <c r="I247" s="210">
        <f t="shared" si="46"/>
        <v>0</v>
      </c>
      <c r="J247" s="210">
        <f t="shared" si="47"/>
        <v>0</v>
      </c>
      <c r="K247" s="210">
        <f t="shared" si="48"/>
        <v>0</v>
      </c>
      <c r="L247" s="210">
        <f t="shared" si="49"/>
        <v>0</v>
      </c>
      <c r="M247" s="379">
        <f t="shared" si="50"/>
        <v>0</v>
      </c>
    </row>
    <row r="248" spans="1:13" x14ac:dyDescent="0.2">
      <c r="A248" s="611"/>
      <c r="B248" s="319" t="s">
        <v>796</v>
      </c>
      <c r="C248" s="325" t="s">
        <v>25</v>
      </c>
      <c r="D248" s="488">
        <v>1</v>
      </c>
      <c r="E248" s="690"/>
      <c r="F248" s="690"/>
      <c r="G248" s="691"/>
      <c r="H248" s="691"/>
      <c r="I248" s="210">
        <f t="shared" ref="I248:I296" si="51">E248*D248</f>
        <v>0</v>
      </c>
      <c r="J248" s="210">
        <f t="shared" ref="J248:J296" si="52">F248*D248</f>
        <v>0</v>
      </c>
      <c r="K248" s="210">
        <f t="shared" ref="K248:K296" si="53">G248*D248</f>
        <v>0</v>
      </c>
      <c r="L248" s="210">
        <f t="shared" ref="L248:L296" si="54">H248*D248</f>
        <v>0</v>
      </c>
      <c r="M248" s="379">
        <f t="shared" ref="M248:M296" si="55">SUM(I248:L248)</f>
        <v>0</v>
      </c>
    </row>
    <row r="249" spans="1:13" x14ac:dyDescent="0.2">
      <c r="A249" s="611"/>
      <c r="B249" s="319" t="s">
        <v>797</v>
      </c>
      <c r="C249" s="325" t="s">
        <v>25</v>
      </c>
      <c r="D249" s="488">
        <v>1</v>
      </c>
      <c r="E249" s="690"/>
      <c r="F249" s="690"/>
      <c r="G249" s="691"/>
      <c r="H249" s="691"/>
      <c r="I249" s="210">
        <f t="shared" si="51"/>
        <v>0</v>
      </c>
      <c r="J249" s="210">
        <f t="shared" si="52"/>
        <v>0</v>
      </c>
      <c r="K249" s="210">
        <f t="shared" si="53"/>
        <v>0</v>
      </c>
      <c r="L249" s="210">
        <f t="shared" si="54"/>
        <v>0</v>
      </c>
      <c r="M249" s="379">
        <f t="shared" si="55"/>
        <v>0</v>
      </c>
    </row>
    <row r="250" spans="1:13" ht="13.5" thickBot="1" x14ac:dyDescent="0.25">
      <c r="A250" s="611"/>
      <c r="B250" s="320" t="s">
        <v>798</v>
      </c>
      <c r="C250" s="326" t="s">
        <v>25</v>
      </c>
      <c r="D250" s="491">
        <v>2</v>
      </c>
      <c r="E250" s="696"/>
      <c r="F250" s="696"/>
      <c r="G250" s="697"/>
      <c r="H250" s="697"/>
      <c r="I250" s="425">
        <f t="shared" si="51"/>
        <v>0</v>
      </c>
      <c r="J250" s="425">
        <f t="shared" si="52"/>
        <v>0</v>
      </c>
      <c r="K250" s="425">
        <f t="shared" si="53"/>
        <v>0</v>
      </c>
      <c r="L250" s="425">
        <f t="shared" si="54"/>
        <v>0</v>
      </c>
      <c r="M250" s="381">
        <f t="shared" si="55"/>
        <v>0</v>
      </c>
    </row>
    <row r="251" spans="1:13" x14ac:dyDescent="0.25">
      <c r="A251" s="621" t="s">
        <v>685</v>
      </c>
      <c r="B251" s="321" t="s">
        <v>686</v>
      </c>
      <c r="C251" s="463" t="s">
        <v>25</v>
      </c>
      <c r="D251" s="486">
        <v>1</v>
      </c>
      <c r="E251" s="712"/>
      <c r="F251" s="712"/>
      <c r="G251" s="713"/>
      <c r="H251" s="713"/>
      <c r="I251" s="469">
        <f t="shared" si="51"/>
        <v>0</v>
      </c>
      <c r="J251" s="469">
        <f t="shared" si="52"/>
        <v>0</v>
      </c>
      <c r="K251" s="437">
        <f t="shared" si="53"/>
        <v>0</v>
      </c>
      <c r="L251" s="437">
        <f t="shared" si="54"/>
        <v>0</v>
      </c>
      <c r="M251" s="470">
        <f t="shared" si="55"/>
        <v>0</v>
      </c>
    </row>
    <row r="252" spans="1:13" x14ac:dyDescent="0.25">
      <c r="A252" s="611"/>
      <c r="B252" s="466" t="s">
        <v>817</v>
      </c>
      <c r="C252" s="325" t="s">
        <v>25</v>
      </c>
      <c r="D252" s="487">
        <f>+D251</f>
        <v>1</v>
      </c>
      <c r="E252" s="688"/>
      <c r="F252" s="690"/>
      <c r="G252" s="691"/>
      <c r="H252" s="691"/>
      <c r="I252" s="210">
        <f t="shared" ref="I252" si="56">E252*D252</f>
        <v>0</v>
      </c>
      <c r="J252" s="210">
        <f t="shared" ref="J252" si="57">F252*D252</f>
        <v>0</v>
      </c>
      <c r="K252" s="210">
        <f t="shared" ref="K252" si="58">G252*D252</f>
        <v>0</v>
      </c>
      <c r="L252" s="210">
        <f t="shared" ref="L252" si="59">H252*D252</f>
        <v>0</v>
      </c>
      <c r="M252" s="379">
        <f t="shared" ref="M252" si="60">SUM(I252:L252)</f>
        <v>0</v>
      </c>
    </row>
    <row r="253" spans="1:13" x14ac:dyDescent="0.25">
      <c r="A253" s="611"/>
      <c r="B253" s="315" t="s">
        <v>661</v>
      </c>
      <c r="C253" s="325" t="s">
        <v>25</v>
      </c>
      <c r="D253" s="488">
        <v>1</v>
      </c>
      <c r="E253" s="690"/>
      <c r="F253" s="690"/>
      <c r="G253" s="691"/>
      <c r="H253" s="691"/>
      <c r="I253" s="210">
        <f t="shared" si="51"/>
        <v>0</v>
      </c>
      <c r="J253" s="210">
        <f t="shared" si="52"/>
        <v>0</v>
      </c>
      <c r="K253" s="210">
        <f t="shared" si="53"/>
        <v>0</v>
      </c>
      <c r="L253" s="210">
        <f t="shared" si="54"/>
        <v>0</v>
      </c>
      <c r="M253" s="379">
        <f t="shared" si="55"/>
        <v>0</v>
      </c>
    </row>
    <row r="254" spans="1:13" x14ac:dyDescent="0.25">
      <c r="A254" s="611"/>
      <c r="B254" s="315" t="s">
        <v>662</v>
      </c>
      <c r="C254" s="325" t="s">
        <v>25</v>
      </c>
      <c r="D254" s="488">
        <v>1</v>
      </c>
      <c r="E254" s="690"/>
      <c r="F254" s="690"/>
      <c r="G254" s="691"/>
      <c r="H254" s="691"/>
      <c r="I254" s="210">
        <f t="shared" si="51"/>
        <v>0</v>
      </c>
      <c r="J254" s="210">
        <f t="shared" si="52"/>
        <v>0</v>
      </c>
      <c r="K254" s="210">
        <f t="shared" si="53"/>
        <v>0</v>
      </c>
      <c r="L254" s="210">
        <f t="shared" si="54"/>
        <v>0</v>
      </c>
      <c r="M254" s="379">
        <f t="shared" si="55"/>
        <v>0</v>
      </c>
    </row>
    <row r="255" spans="1:13" x14ac:dyDescent="0.25">
      <c r="A255" s="611"/>
      <c r="B255" s="316" t="s">
        <v>655</v>
      </c>
      <c r="C255" s="325" t="s">
        <v>25</v>
      </c>
      <c r="D255" s="488">
        <v>1</v>
      </c>
      <c r="E255" s="690"/>
      <c r="F255" s="690"/>
      <c r="G255" s="691"/>
      <c r="H255" s="691"/>
      <c r="I255" s="210">
        <f t="shared" si="51"/>
        <v>0</v>
      </c>
      <c r="J255" s="210">
        <f t="shared" si="52"/>
        <v>0</v>
      </c>
      <c r="K255" s="210">
        <f t="shared" si="53"/>
        <v>0</v>
      </c>
      <c r="L255" s="210">
        <f t="shared" si="54"/>
        <v>0</v>
      </c>
      <c r="M255" s="379">
        <f t="shared" si="55"/>
        <v>0</v>
      </c>
    </row>
    <row r="256" spans="1:13" ht="13.5" thickBot="1" x14ac:dyDescent="0.3">
      <c r="A256" s="612"/>
      <c r="B256" s="317" t="s">
        <v>656</v>
      </c>
      <c r="C256" s="326" t="s">
        <v>25</v>
      </c>
      <c r="D256" s="491">
        <v>1</v>
      </c>
      <c r="E256" s="696"/>
      <c r="F256" s="696"/>
      <c r="G256" s="697"/>
      <c r="H256" s="697"/>
      <c r="I256" s="425">
        <f t="shared" si="51"/>
        <v>0</v>
      </c>
      <c r="J256" s="425">
        <f t="shared" si="52"/>
        <v>0</v>
      </c>
      <c r="K256" s="425">
        <f t="shared" si="53"/>
        <v>0</v>
      </c>
      <c r="L256" s="425">
        <f t="shared" si="54"/>
        <v>0</v>
      </c>
      <c r="M256" s="381">
        <f t="shared" si="55"/>
        <v>0</v>
      </c>
    </row>
    <row r="257" spans="1:13" x14ac:dyDescent="0.25">
      <c r="A257" s="621" t="s">
        <v>687</v>
      </c>
      <c r="B257" s="314" t="s">
        <v>688</v>
      </c>
      <c r="C257" s="471" t="s">
        <v>25</v>
      </c>
      <c r="D257" s="486">
        <v>1</v>
      </c>
      <c r="E257" s="712"/>
      <c r="F257" s="712"/>
      <c r="G257" s="713"/>
      <c r="H257" s="713"/>
      <c r="I257" s="464">
        <f t="shared" ref="I257:I258" si="61">E257*D257</f>
        <v>0</v>
      </c>
      <c r="J257" s="464">
        <f t="shared" ref="J257:J258" si="62">F257*D257</f>
        <v>0</v>
      </c>
      <c r="K257" s="441">
        <f t="shared" ref="K257:K258" si="63">G257*D257</f>
        <v>0</v>
      </c>
      <c r="L257" s="441">
        <f t="shared" ref="L257:L258" si="64">H257*D257</f>
        <v>0</v>
      </c>
      <c r="M257" s="465">
        <f t="shared" ref="M257" si="65">SUM(I257:L257)</f>
        <v>0</v>
      </c>
    </row>
    <row r="258" spans="1:13" x14ac:dyDescent="0.25">
      <c r="A258" s="611"/>
      <c r="B258" s="466" t="s">
        <v>815</v>
      </c>
      <c r="C258" s="325" t="s">
        <v>25</v>
      </c>
      <c r="D258" s="487">
        <f>+D257</f>
        <v>1</v>
      </c>
      <c r="E258" s="688"/>
      <c r="F258" s="690"/>
      <c r="G258" s="691"/>
      <c r="H258" s="691"/>
      <c r="I258" s="210">
        <f t="shared" si="61"/>
        <v>0</v>
      </c>
      <c r="J258" s="210">
        <f t="shared" si="62"/>
        <v>0</v>
      </c>
      <c r="K258" s="210">
        <f t="shared" si="63"/>
        <v>0</v>
      </c>
      <c r="L258" s="210">
        <f t="shared" si="64"/>
        <v>0</v>
      </c>
      <c r="M258" s="379">
        <f t="shared" ref="M258" si="66">SUM(I258:L258)</f>
        <v>0</v>
      </c>
    </row>
    <row r="259" spans="1:13" x14ac:dyDescent="0.25">
      <c r="A259" s="611"/>
      <c r="B259" s="315" t="s">
        <v>679</v>
      </c>
      <c r="C259" s="325" t="s">
        <v>25</v>
      </c>
      <c r="D259" s="488">
        <v>1</v>
      </c>
      <c r="E259" s="690"/>
      <c r="F259" s="690"/>
      <c r="G259" s="691"/>
      <c r="H259" s="691"/>
      <c r="I259" s="210">
        <f t="shared" si="51"/>
        <v>0</v>
      </c>
      <c r="J259" s="210">
        <f t="shared" si="52"/>
        <v>0</v>
      </c>
      <c r="K259" s="210">
        <f t="shared" si="53"/>
        <v>0</v>
      </c>
      <c r="L259" s="210">
        <f t="shared" si="54"/>
        <v>0</v>
      </c>
      <c r="M259" s="379">
        <f t="shared" si="55"/>
        <v>0</v>
      </c>
    </row>
    <row r="260" spans="1:13" x14ac:dyDescent="0.25">
      <c r="A260" s="611"/>
      <c r="B260" s="315" t="s">
        <v>680</v>
      </c>
      <c r="C260" s="325" t="s">
        <v>25</v>
      </c>
      <c r="D260" s="488">
        <v>1</v>
      </c>
      <c r="E260" s="690"/>
      <c r="F260" s="690"/>
      <c r="G260" s="691"/>
      <c r="H260" s="691"/>
      <c r="I260" s="210">
        <f t="shared" si="51"/>
        <v>0</v>
      </c>
      <c r="J260" s="210">
        <f t="shared" si="52"/>
        <v>0</v>
      </c>
      <c r="K260" s="210">
        <f t="shared" si="53"/>
        <v>0</v>
      </c>
      <c r="L260" s="210">
        <f t="shared" si="54"/>
        <v>0</v>
      </c>
      <c r="M260" s="379">
        <f t="shared" si="55"/>
        <v>0</v>
      </c>
    </row>
    <row r="261" spans="1:13" x14ac:dyDescent="0.25">
      <c r="A261" s="611"/>
      <c r="B261" s="316" t="s">
        <v>681</v>
      </c>
      <c r="C261" s="325" t="s">
        <v>25</v>
      </c>
      <c r="D261" s="488">
        <v>1</v>
      </c>
      <c r="E261" s="690"/>
      <c r="F261" s="690"/>
      <c r="G261" s="691"/>
      <c r="H261" s="691"/>
      <c r="I261" s="210">
        <f t="shared" si="51"/>
        <v>0</v>
      </c>
      <c r="J261" s="210">
        <f t="shared" si="52"/>
        <v>0</v>
      </c>
      <c r="K261" s="210">
        <f t="shared" si="53"/>
        <v>0</v>
      </c>
      <c r="L261" s="210">
        <f t="shared" si="54"/>
        <v>0</v>
      </c>
      <c r="M261" s="379">
        <f t="shared" si="55"/>
        <v>0</v>
      </c>
    </row>
    <row r="262" spans="1:13" ht="13.5" thickBot="1" x14ac:dyDescent="0.3">
      <c r="A262" s="612"/>
      <c r="B262" s="315" t="s">
        <v>682</v>
      </c>
      <c r="C262" s="327" t="s">
        <v>25</v>
      </c>
      <c r="D262" s="489">
        <v>1</v>
      </c>
      <c r="E262" s="692"/>
      <c r="F262" s="692"/>
      <c r="G262" s="693"/>
      <c r="H262" s="693"/>
      <c r="I262" s="443">
        <f t="shared" si="51"/>
        <v>0</v>
      </c>
      <c r="J262" s="443">
        <f t="shared" si="52"/>
        <v>0</v>
      </c>
      <c r="K262" s="443">
        <f t="shared" si="53"/>
        <v>0</v>
      </c>
      <c r="L262" s="443">
        <f t="shared" si="54"/>
        <v>0</v>
      </c>
      <c r="M262" s="380">
        <f t="shared" si="55"/>
        <v>0</v>
      </c>
    </row>
    <row r="263" spans="1:13" x14ac:dyDescent="0.2">
      <c r="A263" s="621" t="s">
        <v>689</v>
      </c>
      <c r="B263" s="318" t="s">
        <v>690</v>
      </c>
      <c r="C263" s="468" t="s">
        <v>25</v>
      </c>
      <c r="D263" s="490">
        <v>1</v>
      </c>
      <c r="E263" s="714"/>
      <c r="F263" s="714"/>
      <c r="G263" s="715"/>
      <c r="H263" s="715"/>
      <c r="I263" s="469">
        <f t="shared" si="51"/>
        <v>0</v>
      </c>
      <c r="J263" s="469">
        <f t="shared" si="52"/>
        <v>0</v>
      </c>
      <c r="K263" s="437">
        <f t="shared" si="53"/>
        <v>0</v>
      </c>
      <c r="L263" s="437">
        <f t="shared" si="54"/>
        <v>0</v>
      </c>
      <c r="M263" s="470">
        <f t="shared" si="55"/>
        <v>0</v>
      </c>
    </row>
    <row r="264" spans="1:13" x14ac:dyDescent="0.25">
      <c r="A264" s="611"/>
      <c r="B264" s="466" t="s">
        <v>816</v>
      </c>
      <c r="C264" s="325" t="s">
        <v>25</v>
      </c>
      <c r="D264" s="488">
        <f>+D263</f>
        <v>1</v>
      </c>
      <c r="E264" s="688"/>
      <c r="F264" s="690"/>
      <c r="G264" s="691"/>
      <c r="H264" s="691"/>
      <c r="I264" s="210">
        <f t="shared" ref="I264" si="67">E264*D264</f>
        <v>0</v>
      </c>
      <c r="J264" s="210">
        <f t="shared" ref="J264" si="68">F264*D264</f>
        <v>0</v>
      </c>
      <c r="K264" s="210">
        <f t="shared" ref="K264" si="69">G264*D264</f>
        <v>0</v>
      </c>
      <c r="L264" s="210">
        <f t="shared" ref="L264" si="70">H264*D264</f>
        <v>0</v>
      </c>
      <c r="M264" s="379">
        <f t="shared" ref="M264" si="71">SUM(I264:L264)</f>
        <v>0</v>
      </c>
    </row>
    <row r="265" spans="1:13" x14ac:dyDescent="0.2">
      <c r="A265" s="611"/>
      <c r="B265" s="319" t="s">
        <v>796</v>
      </c>
      <c r="C265" s="325" t="s">
        <v>25</v>
      </c>
      <c r="D265" s="488">
        <v>1</v>
      </c>
      <c r="E265" s="690"/>
      <c r="F265" s="690"/>
      <c r="G265" s="691"/>
      <c r="H265" s="691"/>
      <c r="I265" s="210">
        <f t="shared" si="51"/>
        <v>0</v>
      </c>
      <c r="J265" s="210">
        <f t="shared" si="52"/>
        <v>0</v>
      </c>
      <c r="K265" s="210">
        <f t="shared" si="53"/>
        <v>0</v>
      </c>
      <c r="L265" s="210">
        <f t="shared" si="54"/>
        <v>0</v>
      </c>
      <c r="M265" s="379">
        <f t="shared" si="55"/>
        <v>0</v>
      </c>
    </row>
    <row r="266" spans="1:13" x14ac:dyDescent="0.2">
      <c r="A266" s="611"/>
      <c r="B266" s="319" t="s">
        <v>797</v>
      </c>
      <c r="C266" s="325" t="s">
        <v>25</v>
      </c>
      <c r="D266" s="488">
        <v>1</v>
      </c>
      <c r="E266" s="690"/>
      <c r="F266" s="690"/>
      <c r="G266" s="691"/>
      <c r="H266" s="691"/>
      <c r="I266" s="210">
        <f t="shared" si="51"/>
        <v>0</v>
      </c>
      <c r="J266" s="210">
        <f t="shared" si="52"/>
        <v>0</v>
      </c>
      <c r="K266" s="210">
        <f t="shared" si="53"/>
        <v>0</v>
      </c>
      <c r="L266" s="210">
        <f t="shared" si="54"/>
        <v>0</v>
      </c>
      <c r="M266" s="379">
        <f t="shared" si="55"/>
        <v>0</v>
      </c>
    </row>
    <row r="267" spans="1:13" ht="13.5" thickBot="1" x14ac:dyDescent="0.25">
      <c r="A267" s="611"/>
      <c r="B267" s="320" t="s">
        <v>798</v>
      </c>
      <c r="C267" s="326" t="s">
        <v>25</v>
      </c>
      <c r="D267" s="491">
        <v>2</v>
      </c>
      <c r="E267" s="696"/>
      <c r="F267" s="696"/>
      <c r="G267" s="697"/>
      <c r="H267" s="697"/>
      <c r="I267" s="425">
        <f t="shared" si="51"/>
        <v>0</v>
      </c>
      <c r="J267" s="425">
        <f t="shared" si="52"/>
        <v>0</v>
      </c>
      <c r="K267" s="425">
        <f t="shared" si="53"/>
        <v>0</v>
      </c>
      <c r="L267" s="425">
        <f t="shared" si="54"/>
        <v>0</v>
      </c>
      <c r="M267" s="381">
        <f t="shared" si="55"/>
        <v>0</v>
      </c>
    </row>
    <row r="268" spans="1:13" x14ac:dyDescent="0.25">
      <c r="A268" s="621" t="s">
        <v>691</v>
      </c>
      <c r="B268" s="314" t="s">
        <v>692</v>
      </c>
      <c r="C268" s="471" t="s">
        <v>25</v>
      </c>
      <c r="D268" s="486">
        <v>1</v>
      </c>
      <c r="E268" s="712"/>
      <c r="F268" s="712"/>
      <c r="G268" s="713"/>
      <c r="H268" s="713"/>
      <c r="I268" s="464">
        <f t="shared" si="51"/>
        <v>0</v>
      </c>
      <c r="J268" s="464">
        <f t="shared" si="52"/>
        <v>0</v>
      </c>
      <c r="K268" s="441">
        <f t="shared" si="53"/>
        <v>0</v>
      </c>
      <c r="L268" s="441">
        <f t="shared" si="54"/>
        <v>0</v>
      </c>
      <c r="M268" s="465">
        <f t="shared" si="55"/>
        <v>0</v>
      </c>
    </row>
    <row r="269" spans="1:13" x14ac:dyDescent="0.25">
      <c r="A269" s="611"/>
      <c r="B269" s="466" t="s">
        <v>817</v>
      </c>
      <c r="C269" s="325" t="s">
        <v>25</v>
      </c>
      <c r="D269" s="487">
        <f>+D268</f>
        <v>1</v>
      </c>
      <c r="E269" s="688"/>
      <c r="F269" s="690"/>
      <c r="G269" s="691"/>
      <c r="H269" s="691"/>
      <c r="I269" s="210">
        <f t="shared" ref="I269" si="72">E269*D269</f>
        <v>0</v>
      </c>
      <c r="J269" s="210">
        <f t="shared" ref="J269" si="73">F269*D269</f>
        <v>0</v>
      </c>
      <c r="K269" s="210">
        <f t="shared" ref="K269" si="74">G269*D269</f>
        <v>0</v>
      </c>
      <c r="L269" s="210">
        <f t="shared" ref="L269" si="75">H269*D269</f>
        <v>0</v>
      </c>
      <c r="M269" s="379">
        <f t="shared" ref="M269" si="76">SUM(I269:L269)</f>
        <v>0</v>
      </c>
    </row>
    <row r="270" spans="1:13" x14ac:dyDescent="0.25">
      <c r="A270" s="611"/>
      <c r="B270" s="315" t="s">
        <v>661</v>
      </c>
      <c r="C270" s="325" t="s">
        <v>25</v>
      </c>
      <c r="D270" s="488">
        <v>1</v>
      </c>
      <c r="E270" s="690"/>
      <c r="F270" s="690"/>
      <c r="G270" s="691"/>
      <c r="H270" s="691"/>
      <c r="I270" s="210">
        <f t="shared" si="51"/>
        <v>0</v>
      </c>
      <c r="J270" s="210">
        <f t="shared" si="52"/>
        <v>0</v>
      </c>
      <c r="K270" s="210">
        <f t="shared" si="53"/>
        <v>0</v>
      </c>
      <c r="L270" s="210">
        <f t="shared" si="54"/>
        <v>0</v>
      </c>
      <c r="M270" s="379">
        <f t="shared" si="55"/>
        <v>0</v>
      </c>
    </row>
    <row r="271" spans="1:13" x14ac:dyDescent="0.25">
      <c r="A271" s="611"/>
      <c r="B271" s="315" t="s">
        <v>662</v>
      </c>
      <c r="C271" s="325" t="s">
        <v>25</v>
      </c>
      <c r="D271" s="488">
        <v>1</v>
      </c>
      <c r="E271" s="690"/>
      <c r="F271" s="690"/>
      <c r="G271" s="691"/>
      <c r="H271" s="691"/>
      <c r="I271" s="210">
        <f t="shared" si="51"/>
        <v>0</v>
      </c>
      <c r="J271" s="210">
        <f t="shared" si="52"/>
        <v>0</v>
      </c>
      <c r="K271" s="210">
        <f t="shared" si="53"/>
        <v>0</v>
      </c>
      <c r="L271" s="210">
        <f t="shared" si="54"/>
        <v>0</v>
      </c>
      <c r="M271" s="379">
        <f t="shared" si="55"/>
        <v>0</v>
      </c>
    </row>
    <row r="272" spans="1:13" x14ac:dyDescent="0.25">
      <c r="A272" s="611"/>
      <c r="B272" s="316" t="s">
        <v>655</v>
      </c>
      <c r="C272" s="325" t="s">
        <v>25</v>
      </c>
      <c r="D272" s="488">
        <v>1</v>
      </c>
      <c r="E272" s="690"/>
      <c r="F272" s="690"/>
      <c r="G272" s="691"/>
      <c r="H272" s="691"/>
      <c r="I272" s="210">
        <f t="shared" si="51"/>
        <v>0</v>
      </c>
      <c r="J272" s="210">
        <f t="shared" si="52"/>
        <v>0</v>
      </c>
      <c r="K272" s="210">
        <f t="shared" si="53"/>
        <v>0</v>
      </c>
      <c r="L272" s="210">
        <f t="shared" si="54"/>
        <v>0</v>
      </c>
      <c r="M272" s="379">
        <f t="shared" si="55"/>
        <v>0</v>
      </c>
    </row>
    <row r="273" spans="1:13" ht="13.5" thickBot="1" x14ac:dyDescent="0.3">
      <c r="A273" s="611"/>
      <c r="B273" s="315" t="s">
        <v>656</v>
      </c>
      <c r="C273" s="327" t="s">
        <v>25</v>
      </c>
      <c r="D273" s="489">
        <v>1</v>
      </c>
      <c r="E273" s="692"/>
      <c r="F273" s="692"/>
      <c r="G273" s="693"/>
      <c r="H273" s="693"/>
      <c r="I273" s="443">
        <f t="shared" si="51"/>
        <v>0</v>
      </c>
      <c r="J273" s="443">
        <f t="shared" si="52"/>
        <v>0</v>
      </c>
      <c r="K273" s="443">
        <f t="shared" si="53"/>
        <v>0</v>
      </c>
      <c r="L273" s="443">
        <f t="shared" si="54"/>
        <v>0</v>
      </c>
      <c r="M273" s="380">
        <f t="shared" si="55"/>
        <v>0</v>
      </c>
    </row>
    <row r="274" spans="1:13" x14ac:dyDescent="0.25">
      <c r="A274" s="621" t="s">
        <v>693</v>
      </c>
      <c r="B274" s="321" t="s">
        <v>694</v>
      </c>
      <c r="C274" s="463" t="s">
        <v>25</v>
      </c>
      <c r="D274" s="490">
        <v>1</v>
      </c>
      <c r="E274" s="714"/>
      <c r="F274" s="714"/>
      <c r="G274" s="715"/>
      <c r="H274" s="715"/>
      <c r="I274" s="469">
        <f t="shared" ref="I274:I275" si="77">E274*D274</f>
        <v>0</v>
      </c>
      <c r="J274" s="469">
        <f t="shared" ref="J274:J275" si="78">F274*D274</f>
        <v>0</v>
      </c>
      <c r="K274" s="437">
        <f t="shared" ref="K274:K275" si="79">G274*D274</f>
        <v>0</v>
      </c>
      <c r="L274" s="437">
        <f t="shared" ref="L274:L275" si="80">H274*D274</f>
        <v>0</v>
      </c>
      <c r="M274" s="470">
        <f t="shared" ref="M274" si="81">SUM(I274:L274)</f>
        <v>0</v>
      </c>
    </row>
    <row r="275" spans="1:13" x14ac:dyDescent="0.25">
      <c r="A275" s="611"/>
      <c r="B275" s="466" t="s">
        <v>815</v>
      </c>
      <c r="C275" s="325" t="s">
        <v>25</v>
      </c>
      <c r="D275" s="487">
        <f>+D274</f>
        <v>1</v>
      </c>
      <c r="E275" s="688"/>
      <c r="F275" s="690"/>
      <c r="G275" s="691"/>
      <c r="H275" s="691"/>
      <c r="I275" s="210">
        <f t="shared" si="77"/>
        <v>0</v>
      </c>
      <c r="J275" s="210">
        <f t="shared" si="78"/>
        <v>0</v>
      </c>
      <c r="K275" s="210">
        <f t="shared" si="79"/>
        <v>0</v>
      </c>
      <c r="L275" s="210">
        <f t="shared" si="80"/>
        <v>0</v>
      </c>
      <c r="M275" s="379">
        <f t="shared" ref="M275" si="82">SUM(I275:L275)</f>
        <v>0</v>
      </c>
    </row>
    <row r="276" spans="1:13" x14ac:dyDescent="0.25">
      <c r="A276" s="611"/>
      <c r="B276" s="315" t="s">
        <v>679</v>
      </c>
      <c r="C276" s="325" t="s">
        <v>25</v>
      </c>
      <c r="D276" s="488">
        <v>1</v>
      </c>
      <c r="E276" s="690"/>
      <c r="F276" s="690"/>
      <c r="G276" s="691"/>
      <c r="H276" s="691"/>
      <c r="I276" s="210">
        <f t="shared" si="51"/>
        <v>0</v>
      </c>
      <c r="J276" s="210">
        <f t="shared" si="52"/>
        <v>0</v>
      </c>
      <c r="K276" s="210">
        <f t="shared" si="53"/>
        <v>0</v>
      </c>
      <c r="L276" s="210">
        <f t="shared" si="54"/>
        <v>0</v>
      </c>
      <c r="M276" s="379">
        <f t="shared" si="55"/>
        <v>0</v>
      </c>
    </row>
    <row r="277" spans="1:13" x14ac:dyDescent="0.25">
      <c r="A277" s="611"/>
      <c r="B277" s="315" t="s">
        <v>680</v>
      </c>
      <c r="C277" s="325" t="s">
        <v>25</v>
      </c>
      <c r="D277" s="488">
        <v>1</v>
      </c>
      <c r="E277" s="690"/>
      <c r="F277" s="690"/>
      <c r="G277" s="691"/>
      <c r="H277" s="691"/>
      <c r="I277" s="210">
        <f t="shared" si="51"/>
        <v>0</v>
      </c>
      <c r="J277" s="210">
        <f t="shared" si="52"/>
        <v>0</v>
      </c>
      <c r="K277" s="210">
        <f t="shared" si="53"/>
        <v>0</v>
      </c>
      <c r="L277" s="210">
        <f t="shared" si="54"/>
        <v>0</v>
      </c>
      <c r="M277" s="379">
        <f t="shared" si="55"/>
        <v>0</v>
      </c>
    </row>
    <row r="278" spans="1:13" x14ac:dyDescent="0.25">
      <c r="A278" s="611"/>
      <c r="B278" s="316" t="s">
        <v>681</v>
      </c>
      <c r="C278" s="325" t="s">
        <v>25</v>
      </c>
      <c r="D278" s="488">
        <v>1</v>
      </c>
      <c r="E278" s="690"/>
      <c r="F278" s="690"/>
      <c r="G278" s="691"/>
      <c r="H278" s="691"/>
      <c r="I278" s="210">
        <f t="shared" si="51"/>
        <v>0</v>
      </c>
      <c r="J278" s="210">
        <f t="shared" si="52"/>
        <v>0</v>
      </c>
      <c r="K278" s="210">
        <f t="shared" si="53"/>
        <v>0</v>
      </c>
      <c r="L278" s="210">
        <f t="shared" si="54"/>
        <v>0</v>
      </c>
      <c r="M278" s="379">
        <f t="shared" si="55"/>
        <v>0</v>
      </c>
    </row>
    <row r="279" spans="1:13" ht="13.5" thickBot="1" x14ac:dyDescent="0.3">
      <c r="A279" s="612"/>
      <c r="B279" s="317" t="s">
        <v>682</v>
      </c>
      <c r="C279" s="326" t="s">
        <v>25</v>
      </c>
      <c r="D279" s="491">
        <v>1</v>
      </c>
      <c r="E279" s="696"/>
      <c r="F279" s="696"/>
      <c r="G279" s="697"/>
      <c r="H279" s="697"/>
      <c r="I279" s="425">
        <f t="shared" si="51"/>
        <v>0</v>
      </c>
      <c r="J279" s="425">
        <f t="shared" si="52"/>
        <v>0</v>
      </c>
      <c r="K279" s="425">
        <f t="shared" si="53"/>
        <v>0</v>
      </c>
      <c r="L279" s="425">
        <f t="shared" si="54"/>
        <v>0</v>
      </c>
      <c r="M279" s="381">
        <f t="shared" si="55"/>
        <v>0</v>
      </c>
    </row>
    <row r="280" spans="1:13" x14ac:dyDescent="0.25">
      <c r="A280" s="621" t="s">
        <v>695</v>
      </c>
      <c r="B280" s="314" t="s">
        <v>696</v>
      </c>
      <c r="C280" s="471" t="s">
        <v>25</v>
      </c>
      <c r="D280" s="490">
        <v>1</v>
      </c>
      <c r="E280" s="714"/>
      <c r="F280" s="714"/>
      <c r="G280" s="715"/>
      <c r="H280" s="715"/>
      <c r="I280" s="464">
        <f t="shared" ref="I280:I281" si="83">E280*D280</f>
        <v>0</v>
      </c>
      <c r="J280" s="464">
        <f>F280*D280</f>
        <v>0</v>
      </c>
      <c r="K280" s="441">
        <f t="shared" ref="K280:K281" si="84">G280*D280</f>
        <v>0</v>
      </c>
      <c r="L280" s="441">
        <f t="shared" ref="L280:L281" si="85">H280*D280</f>
        <v>0</v>
      </c>
      <c r="M280" s="465">
        <f t="shared" ref="M280" si="86">SUM(I280:L280)</f>
        <v>0</v>
      </c>
    </row>
    <row r="281" spans="1:13" x14ac:dyDescent="0.25">
      <c r="A281" s="611"/>
      <c r="B281" s="466" t="s">
        <v>815</v>
      </c>
      <c r="C281" s="325" t="s">
        <v>25</v>
      </c>
      <c r="D281" s="488">
        <f>+D280</f>
        <v>1</v>
      </c>
      <c r="E281" s="688"/>
      <c r="F281" s="690"/>
      <c r="G281" s="691"/>
      <c r="H281" s="691"/>
      <c r="I281" s="210">
        <f t="shared" si="83"/>
        <v>0</v>
      </c>
      <c r="J281" s="210">
        <f t="shared" ref="J281" si="87">F281*D281</f>
        <v>0</v>
      </c>
      <c r="K281" s="210">
        <f t="shared" si="84"/>
        <v>0</v>
      </c>
      <c r="L281" s="210">
        <f t="shared" si="85"/>
        <v>0</v>
      </c>
      <c r="M281" s="379">
        <f t="shared" ref="M281" si="88">SUM(I281:L281)</f>
        <v>0</v>
      </c>
    </row>
    <row r="282" spans="1:13" x14ac:dyDescent="0.25">
      <c r="A282" s="611"/>
      <c r="B282" s="315" t="s">
        <v>679</v>
      </c>
      <c r="C282" s="325" t="s">
        <v>25</v>
      </c>
      <c r="D282" s="488">
        <v>1</v>
      </c>
      <c r="E282" s="690"/>
      <c r="F282" s="690"/>
      <c r="G282" s="691"/>
      <c r="H282" s="691"/>
      <c r="I282" s="210">
        <f t="shared" si="51"/>
        <v>0</v>
      </c>
      <c r="J282" s="210">
        <f t="shared" si="52"/>
        <v>0</v>
      </c>
      <c r="K282" s="210">
        <f t="shared" si="53"/>
        <v>0</v>
      </c>
      <c r="L282" s="210">
        <f t="shared" si="54"/>
        <v>0</v>
      </c>
      <c r="M282" s="379">
        <f t="shared" si="55"/>
        <v>0</v>
      </c>
    </row>
    <row r="283" spans="1:13" x14ac:dyDescent="0.25">
      <c r="A283" s="611"/>
      <c r="B283" s="316" t="s">
        <v>681</v>
      </c>
      <c r="C283" s="325" t="s">
        <v>25</v>
      </c>
      <c r="D283" s="488">
        <v>1</v>
      </c>
      <c r="E283" s="690"/>
      <c r="F283" s="690"/>
      <c r="G283" s="691"/>
      <c r="H283" s="691"/>
      <c r="I283" s="210">
        <f t="shared" si="51"/>
        <v>0</v>
      </c>
      <c r="J283" s="210">
        <f t="shared" si="52"/>
        <v>0</v>
      </c>
      <c r="K283" s="210">
        <f t="shared" si="53"/>
        <v>0</v>
      </c>
      <c r="L283" s="210">
        <f t="shared" si="54"/>
        <v>0</v>
      </c>
      <c r="M283" s="379">
        <f t="shared" si="55"/>
        <v>0</v>
      </c>
    </row>
    <row r="284" spans="1:13" ht="13.5" thickBot="1" x14ac:dyDescent="0.3">
      <c r="A284" s="612"/>
      <c r="B284" s="315" t="s">
        <v>682</v>
      </c>
      <c r="C284" s="327" t="s">
        <v>25</v>
      </c>
      <c r="D284" s="489">
        <v>1</v>
      </c>
      <c r="E284" s="692"/>
      <c r="F284" s="692"/>
      <c r="G284" s="693"/>
      <c r="H284" s="693"/>
      <c r="I284" s="443">
        <f t="shared" si="51"/>
        <v>0</v>
      </c>
      <c r="J284" s="443">
        <f t="shared" si="52"/>
        <v>0</v>
      </c>
      <c r="K284" s="443">
        <f t="shared" si="53"/>
        <v>0</v>
      </c>
      <c r="L284" s="443">
        <f t="shared" si="54"/>
        <v>0</v>
      </c>
      <c r="M284" s="380">
        <f t="shared" si="55"/>
        <v>0</v>
      </c>
    </row>
    <row r="285" spans="1:13" x14ac:dyDescent="0.2">
      <c r="A285" s="616" t="s">
        <v>697</v>
      </c>
      <c r="B285" s="322" t="s">
        <v>698</v>
      </c>
      <c r="C285" s="468" t="s">
        <v>25</v>
      </c>
      <c r="D285" s="490">
        <v>1</v>
      </c>
      <c r="E285" s="714"/>
      <c r="F285" s="714"/>
      <c r="G285" s="715"/>
      <c r="H285" s="715"/>
      <c r="I285" s="469">
        <f t="shared" si="51"/>
        <v>0</v>
      </c>
      <c r="J285" s="469">
        <f t="shared" si="52"/>
        <v>0</v>
      </c>
      <c r="K285" s="437">
        <f t="shared" si="53"/>
        <v>0</v>
      </c>
      <c r="L285" s="437">
        <f t="shared" si="54"/>
        <v>0</v>
      </c>
      <c r="M285" s="470">
        <f t="shared" si="55"/>
        <v>0</v>
      </c>
    </row>
    <row r="286" spans="1:13" x14ac:dyDescent="0.25">
      <c r="A286" s="617"/>
      <c r="B286" s="466" t="s">
        <v>818</v>
      </c>
      <c r="C286" s="325" t="s">
        <v>25</v>
      </c>
      <c r="D286" s="488">
        <f>+D285</f>
        <v>1</v>
      </c>
      <c r="E286" s="688"/>
      <c r="F286" s="690"/>
      <c r="G286" s="691"/>
      <c r="H286" s="691"/>
      <c r="I286" s="210">
        <f t="shared" ref="I286" si="89">E286*D286</f>
        <v>0</v>
      </c>
      <c r="J286" s="210">
        <f t="shared" ref="J286" si="90">F286*D286</f>
        <v>0</v>
      </c>
      <c r="K286" s="210">
        <f t="shared" ref="K286" si="91">G286*D286</f>
        <v>0</v>
      </c>
      <c r="L286" s="210">
        <f t="shared" ref="L286" si="92">H286*D286</f>
        <v>0</v>
      </c>
      <c r="M286" s="379">
        <f t="shared" ref="M286" si="93">SUM(I286:L286)</f>
        <v>0</v>
      </c>
    </row>
    <row r="287" spans="1:13" x14ac:dyDescent="0.2">
      <c r="A287" s="617"/>
      <c r="B287" s="319" t="s">
        <v>802</v>
      </c>
      <c r="C287" s="325" t="s">
        <v>25</v>
      </c>
      <c r="D287" s="488">
        <v>1</v>
      </c>
      <c r="E287" s="690"/>
      <c r="F287" s="690"/>
      <c r="G287" s="691"/>
      <c r="H287" s="691"/>
      <c r="I287" s="210">
        <f t="shared" si="51"/>
        <v>0</v>
      </c>
      <c r="J287" s="210">
        <f t="shared" si="52"/>
        <v>0</v>
      </c>
      <c r="K287" s="210">
        <f t="shared" si="53"/>
        <v>0</v>
      </c>
      <c r="L287" s="210">
        <f t="shared" si="54"/>
        <v>0</v>
      </c>
      <c r="M287" s="379">
        <f t="shared" si="55"/>
        <v>0</v>
      </c>
    </row>
    <row r="288" spans="1:13" x14ac:dyDescent="0.2">
      <c r="A288" s="617"/>
      <c r="B288" s="319" t="s">
        <v>803</v>
      </c>
      <c r="C288" s="325" t="s">
        <v>25</v>
      </c>
      <c r="D288" s="488">
        <v>1</v>
      </c>
      <c r="E288" s="690"/>
      <c r="F288" s="690"/>
      <c r="G288" s="691"/>
      <c r="H288" s="691"/>
      <c r="I288" s="210">
        <f t="shared" si="51"/>
        <v>0</v>
      </c>
      <c r="J288" s="210">
        <f t="shared" si="52"/>
        <v>0</v>
      </c>
      <c r="K288" s="210">
        <f t="shared" si="53"/>
        <v>0</v>
      </c>
      <c r="L288" s="210">
        <f t="shared" si="54"/>
        <v>0</v>
      </c>
      <c r="M288" s="379">
        <f t="shared" si="55"/>
        <v>0</v>
      </c>
    </row>
    <row r="289" spans="1:13" ht="13.5" thickBot="1" x14ac:dyDescent="0.25">
      <c r="A289" s="622"/>
      <c r="B289" s="320" t="s">
        <v>798</v>
      </c>
      <c r="C289" s="326" t="s">
        <v>25</v>
      </c>
      <c r="D289" s="491">
        <v>2</v>
      </c>
      <c r="E289" s="696"/>
      <c r="F289" s="696"/>
      <c r="G289" s="697"/>
      <c r="H289" s="697"/>
      <c r="I289" s="425">
        <f t="shared" si="51"/>
        <v>0</v>
      </c>
      <c r="J289" s="425">
        <f t="shared" si="52"/>
        <v>0</v>
      </c>
      <c r="K289" s="425">
        <f t="shared" si="53"/>
        <v>0</v>
      </c>
      <c r="L289" s="425">
        <f t="shared" si="54"/>
        <v>0</v>
      </c>
      <c r="M289" s="381">
        <f t="shared" si="55"/>
        <v>0</v>
      </c>
    </row>
    <row r="290" spans="1:13" x14ac:dyDescent="0.2">
      <c r="A290" s="616" t="s">
        <v>699</v>
      </c>
      <c r="B290" s="322" t="s">
        <v>793</v>
      </c>
      <c r="C290" s="468" t="s">
        <v>25</v>
      </c>
      <c r="D290" s="490">
        <v>1</v>
      </c>
      <c r="E290" s="714"/>
      <c r="F290" s="714"/>
      <c r="G290" s="715"/>
      <c r="H290" s="715"/>
      <c r="I290" s="469">
        <f t="shared" ref="I290:I291" si="94">E290*D290</f>
        <v>0</v>
      </c>
      <c r="J290" s="469">
        <f t="shared" ref="J290:J291" si="95">F290*D290</f>
        <v>0</v>
      </c>
      <c r="K290" s="437">
        <f t="shared" ref="K290:K291" si="96">G290*D290</f>
        <v>0</v>
      </c>
      <c r="L290" s="437">
        <f t="shared" ref="L290:L291" si="97">H290*D290</f>
        <v>0</v>
      </c>
      <c r="M290" s="470">
        <f t="shared" ref="M290" si="98">SUM(I290:L290)</f>
        <v>0</v>
      </c>
    </row>
    <row r="291" spans="1:13" x14ac:dyDescent="0.25">
      <c r="A291" s="617"/>
      <c r="B291" s="466" t="s">
        <v>819</v>
      </c>
      <c r="C291" s="325" t="s">
        <v>25</v>
      </c>
      <c r="D291" s="488">
        <v>3</v>
      </c>
      <c r="E291" s="688"/>
      <c r="F291" s="690"/>
      <c r="G291" s="691"/>
      <c r="H291" s="691"/>
      <c r="I291" s="210">
        <f t="shared" si="94"/>
        <v>0</v>
      </c>
      <c r="J291" s="210">
        <f t="shared" si="95"/>
        <v>0</v>
      </c>
      <c r="K291" s="210">
        <f t="shared" si="96"/>
        <v>0</v>
      </c>
      <c r="L291" s="210">
        <f t="shared" si="97"/>
        <v>0</v>
      </c>
      <c r="M291" s="379">
        <f t="shared" ref="M291" si="99">SUM(I291:L291)</f>
        <v>0</v>
      </c>
    </row>
    <row r="292" spans="1:13" x14ac:dyDescent="0.2">
      <c r="A292" s="617"/>
      <c r="B292" s="319" t="s">
        <v>794</v>
      </c>
      <c r="C292" s="325" t="s">
        <v>25</v>
      </c>
      <c r="D292" s="488">
        <v>3</v>
      </c>
      <c r="E292" s="690"/>
      <c r="F292" s="690"/>
      <c r="G292" s="691"/>
      <c r="H292" s="691"/>
      <c r="I292" s="210">
        <f t="shared" ref="I292" si="100">E292*D292</f>
        <v>0</v>
      </c>
      <c r="J292" s="210">
        <f t="shared" ref="J292" si="101">F292*D292</f>
        <v>0</v>
      </c>
      <c r="K292" s="210">
        <f t="shared" ref="K292" si="102">G292*D292</f>
        <v>0</v>
      </c>
      <c r="L292" s="210">
        <f t="shared" ref="L292" si="103">H292*D292</f>
        <v>0</v>
      </c>
      <c r="M292" s="379">
        <f t="shared" ref="M292" si="104">SUM(I292:L292)</f>
        <v>0</v>
      </c>
    </row>
    <row r="293" spans="1:13" x14ac:dyDescent="0.2">
      <c r="A293" s="617"/>
      <c r="B293" s="319" t="s">
        <v>795</v>
      </c>
      <c r="C293" s="325" t="s">
        <v>25</v>
      </c>
      <c r="D293" s="488">
        <v>3</v>
      </c>
      <c r="E293" s="690"/>
      <c r="F293" s="690"/>
      <c r="G293" s="691"/>
      <c r="H293" s="691"/>
      <c r="I293" s="210">
        <f t="shared" ref="I293:I294" si="105">E293*D293</f>
        <v>0</v>
      </c>
      <c r="J293" s="210">
        <f t="shared" ref="J293:J294" si="106">F293*D293</f>
        <v>0</v>
      </c>
      <c r="K293" s="210">
        <f t="shared" ref="K293:K294" si="107">G293*D293</f>
        <v>0</v>
      </c>
      <c r="L293" s="210">
        <f t="shared" ref="L293:L294" si="108">H293*D293</f>
        <v>0</v>
      </c>
      <c r="M293" s="379">
        <f t="shared" ref="M293:M294" si="109">SUM(I293:L293)</f>
        <v>0</v>
      </c>
    </row>
    <row r="294" spans="1:13" ht="13.5" thickBot="1" x14ac:dyDescent="0.25">
      <c r="A294" s="622"/>
      <c r="B294" s="320" t="s">
        <v>798</v>
      </c>
      <c r="C294" s="326" t="s">
        <v>25</v>
      </c>
      <c r="D294" s="491">
        <v>3</v>
      </c>
      <c r="E294" s="696"/>
      <c r="F294" s="696"/>
      <c r="G294" s="697"/>
      <c r="H294" s="697"/>
      <c r="I294" s="425">
        <f t="shared" si="105"/>
        <v>0</v>
      </c>
      <c r="J294" s="425">
        <f t="shared" si="106"/>
        <v>0</v>
      </c>
      <c r="K294" s="425">
        <f t="shared" si="107"/>
        <v>0</v>
      </c>
      <c r="L294" s="425">
        <f t="shared" si="108"/>
        <v>0</v>
      </c>
      <c r="M294" s="381">
        <f t="shared" si="109"/>
        <v>0</v>
      </c>
    </row>
    <row r="295" spans="1:13" ht="13.5" thickBot="1" x14ac:dyDescent="0.25">
      <c r="A295" s="312" t="s">
        <v>699</v>
      </c>
      <c r="B295" s="323" t="s">
        <v>674</v>
      </c>
      <c r="C295" s="472" t="s">
        <v>244</v>
      </c>
      <c r="D295" s="492">
        <v>1</v>
      </c>
      <c r="E295" s="716"/>
      <c r="F295" s="716"/>
      <c r="G295" s="717"/>
      <c r="H295" s="717"/>
      <c r="I295" s="473">
        <f t="shared" si="51"/>
        <v>0</v>
      </c>
      <c r="J295" s="473">
        <f t="shared" si="52"/>
        <v>0</v>
      </c>
      <c r="K295" s="474">
        <f t="shared" si="53"/>
        <v>0</v>
      </c>
      <c r="L295" s="474">
        <f t="shared" si="54"/>
        <v>0</v>
      </c>
      <c r="M295" s="475">
        <f t="shared" si="55"/>
        <v>0</v>
      </c>
    </row>
    <row r="296" spans="1:13" ht="13.5" thickBot="1" x14ac:dyDescent="0.25">
      <c r="A296" s="313" t="s">
        <v>700</v>
      </c>
      <c r="B296" s="324" t="s">
        <v>701</v>
      </c>
      <c r="C296" s="476" t="s">
        <v>244</v>
      </c>
      <c r="D296" s="493">
        <v>1</v>
      </c>
      <c r="E296" s="718"/>
      <c r="F296" s="718"/>
      <c r="G296" s="719"/>
      <c r="H296" s="719"/>
      <c r="I296" s="477">
        <f t="shared" si="51"/>
        <v>0</v>
      </c>
      <c r="J296" s="477">
        <f t="shared" si="52"/>
        <v>0</v>
      </c>
      <c r="K296" s="447">
        <f t="shared" si="53"/>
        <v>0</v>
      </c>
      <c r="L296" s="447">
        <f t="shared" si="54"/>
        <v>0</v>
      </c>
      <c r="M296" s="478">
        <f t="shared" si="55"/>
        <v>0</v>
      </c>
    </row>
    <row r="297" spans="1:13" x14ac:dyDescent="0.25">
      <c r="I297" s="412">
        <f>I296+I295+I285+I280+I274+I268+I263+I257+I251+I246+I240+I290</f>
        <v>0</v>
      </c>
      <c r="J297" s="412">
        <f t="shared" ref="J297:M297" si="110">J296+J295+J285+J280+J274+J268+J263+J257+J251+J246+J240+J290</f>
        <v>0</v>
      </c>
      <c r="K297" s="412">
        <f t="shared" si="110"/>
        <v>0</v>
      </c>
      <c r="L297" s="412">
        <f t="shared" si="110"/>
        <v>0</v>
      </c>
      <c r="M297" s="412">
        <f t="shared" si="110"/>
        <v>0</v>
      </c>
    </row>
    <row r="298" spans="1:13" x14ac:dyDescent="0.25">
      <c r="B298" s="36" t="s">
        <v>170</v>
      </c>
      <c r="C298" s="454"/>
      <c r="D298" s="455"/>
    </row>
    <row r="299" spans="1:13" x14ac:dyDescent="0.25">
      <c r="B299" s="37" t="s">
        <v>171</v>
      </c>
      <c r="C299" s="455">
        <f>+I297</f>
        <v>0</v>
      </c>
      <c r="D299" s="455"/>
    </row>
    <row r="300" spans="1:13" x14ac:dyDescent="0.25">
      <c r="B300" s="37" t="s">
        <v>172</v>
      </c>
      <c r="C300" s="455">
        <f>+J297</f>
        <v>0</v>
      </c>
      <c r="D300" s="455"/>
    </row>
    <row r="301" spans="1:13" x14ac:dyDescent="0.25">
      <c r="B301" s="37" t="s">
        <v>173</v>
      </c>
      <c r="C301" s="455">
        <f>+K297</f>
        <v>0</v>
      </c>
      <c r="D301" s="455"/>
    </row>
    <row r="302" spans="1:13" x14ac:dyDescent="0.25">
      <c r="B302" s="38" t="s">
        <v>174</v>
      </c>
      <c r="C302" s="456">
        <f>+L297</f>
        <v>0</v>
      </c>
      <c r="D302" s="455"/>
    </row>
    <row r="303" spans="1:13" x14ac:dyDescent="0.25">
      <c r="B303" s="39" t="s">
        <v>175</v>
      </c>
      <c r="C303" s="405">
        <f>SUM(C299:C302)</f>
        <v>0</v>
      </c>
      <c r="D303" s="455"/>
    </row>
    <row r="304" spans="1:13" x14ac:dyDescent="0.25">
      <c r="B304" s="40"/>
      <c r="C304" s="457"/>
      <c r="D304" s="455"/>
    </row>
    <row r="305" spans="1:13" x14ac:dyDescent="0.25">
      <c r="B305" s="41"/>
      <c r="C305" s="457"/>
      <c r="D305" s="455"/>
    </row>
    <row r="306" spans="1:13" x14ac:dyDescent="0.25">
      <c r="A306" s="679"/>
      <c r="B306" s="41" t="s">
        <v>176</v>
      </c>
      <c r="C306" s="680"/>
      <c r="D306" s="681"/>
      <c r="E306" s="682"/>
      <c r="F306" s="682"/>
      <c r="G306" s="683"/>
      <c r="H306" s="683"/>
      <c r="I306" s="682"/>
      <c r="J306" s="682"/>
      <c r="K306" s="682"/>
      <c r="L306" s="682"/>
      <c r="M306" s="682"/>
    </row>
    <row r="307" spans="1:13" x14ac:dyDescent="0.25">
      <c r="A307" s="679"/>
      <c r="B307" s="41" t="s">
        <v>177</v>
      </c>
      <c r="C307" s="674">
        <v>2.2499999999999999E-2</v>
      </c>
      <c r="D307" s="681">
        <f>+C300*C307</f>
        <v>0</v>
      </c>
      <c r="E307" s="682"/>
      <c r="F307" s="682"/>
      <c r="G307" s="683"/>
      <c r="H307" s="683"/>
      <c r="I307" s="682"/>
      <c r="J307" s="682"/>
      <c r="K307" s="682"/>
      <c r="L307" s="682"/>
      <c r="M307" s="682"/>
    </row>
    <row r="308" spans="1:13" x14ac:dyDescent="0.25">
      <c r="A308" s="679"/>
      <c r="B308" s="41"/>
      <c r="C308" s="680"/>
      <c r="D308" s="681"/>
      <c r="E308" s="682"/>
      <c r="F308" s="682"/>
      <c r="G308" s="683"/>
      <c r="H308" s="683"/>
      <c r="I308" s="682"/>
      <c r="J308" s="682"/>
      <c r="K308" s="682"/>
      <c r="L308" s="682"/>
      <c r="M308" s="682"/>
    </row>
    <row r="309" spans="1:13" x14ac:dyDescent="0.25">
      <c r="A309" s="679"/>
      <c r="B309" s="36" t="s">
        <v>178</v>
      </c>
      <c r="C309" s="680"/>
      <c r="D309" s="681"/>
      <c r="E309" s="682"/>
      <c r="F309" s="682"/>
      <c r="G309" s="683"/>
      <c r="H309" s="683"/>
      <c r="I309" s="682"/>
      <c r="J309" s="682"/>
      <c r="K309" s="682"/>
      <c r="L309" s="682"/>
      <c r="M309" s="682"/>
    </row>
    <row r="310" spans="1:13" x14ac:dyDescent="0.25">
      <c r="A310" s="679"/>
      <c r="B310" s="37" t="s">
        <v>171</v>
      </c>
      <c r="C310" s="681">
        <f>+C299</f>
        <v>0</v>
      </c>
      <c r="D310" s="681"/>
      <c r="E310" s="682"/>
      <c r="F310" s="682"/>
      <c r="G310" s="683"/>
      <c r="H310" s="683"/>
      <c r="I310" s="682"/>
      <c r="J310" s="682"/>
      <c r="K310" s="682"/>
      <c r="L310" s="682"/>
      <c r="M310" s="682"/>
    </row>
    <row r="311" spans="1:13" x14ac:dyDescent="0.25">
      <c r="A311" s="679"/>
      <c r="B311" s="37" t="s">
        <v>172</v>
      </c>
      <c r="C311" s="681">
        <f>+C300+D307</f>
        <v>0</v>
      </c>
      <c r="D311" s="681"/>
      <c r="E311" s="682"/>
      <c r="F311" s="682"/>
      <c r="G311" s="683"/>
      <c r="H311" s="683"/>
      <c r="I311" s="682"/>
      <c r="J311" s="682"/>
      <c r="K311" s="682"/>
      <c r="L311" s="682"/>
      <c r="M311" s="682"/>
    </row>
    <row r="312" spans="1:13" x14ac:dyDescent="0.25">
      <c r="A312" s="679"/>
      <c r="B312" s="37" t="s">
        <v>173</v>
      </c>
      <c r="C312" s="681">
        <f>+C301</f>
        <v>0</v>
      </c>
      <c r="D312" s="681"/>
      <c r="E312" s="682"/>
      <c r="F312" s="682"/>
      <c r="G312" s="683"/>
      <c r="H312" s="683"/>
      <c r="I312" s="682"/>
      <c r="J312" s="682"/>
      <c r="K312" s="682"/>
      <c r="L312" s="682"/>
      <c r="M312" s="682"/>
    </row>
    <row r="313" spans="1:13" x14ac:dyDescent="0.25">
      <c r="A313" s="679"/>
      <c r="B313" s="42" t="s">
        <v>174</v>
      </c>
      <c r="C313" s="684">
        <f>+C302</f>
        <v>0</v>
      </c>
      <c r="D313" s="681"/>
      <c r="E313" s="682"/>
      <c r="F313" s="682"/>
      <c r="G313" s="683"/>
      <c r="H313" s="683"/>
      <c r="I313" s="682"/>
      <c r="J313" s="682"/>
      <c r="K313" s="682"/>
      <c r="L313" s="682"/>
      <c r="M313" s="682"/>
    </row>
    <row r="314" spans="1:13" x14ac:dyDescent="0.25">
      <c r="A314" s="679"/>
      <c r="B314" s="39" t="s">
        <v>175</v>
      </c>
      <c r="C314" s="685">
        <f>SUM(C310:C313)</f>
        <v>0</v>
      </c>
      <c r="D314" s="681"/>
      <c r="E314" s="682"/>
      <c r="F314" s="682"/>
      <c r="G314" s="683"/>
      <c r="H314" s="683"/>
      <c r="I314" s="682"/>
      <c r="J314" s="682"/>
      <c r="K314" s="682"/>
      <c r="L314" s="682"/>
      <c r="M314" s="682"/>
    </row>
    <row r="315" spans="1:13" x14ac:dyDescent="0.25">
      <c r="A315" s="679"/>
      <c r="B315" s="43"/>
      <c r="C315" s="680"/>
      <c r="D315" s="681"/>
      <c r="E315" s="682"/>
      <c r="F315" s="682"/>
      <c r="G315" s="683"/>
      <c r="H315" s="683"/>
      <c r="I315" s="682"/>
      <c r="J315" s="682"/>
      <c r="K315" s="682"/>
      <c r="L315" s="682"/>
      <c r="M315" s="682"/>
    </row>
    <row r="316" spans="1:13" x14ac:dyDescent="0.25">
      <c r="A316" s="679"/>
      <c r="B316" s="44" t="s">
        <v>179</v>
      </c>
      <c r="C316" s="681">
        <f>+i</f>
        <v>0</v>
      </c>
      <c r="D316" s="681">
        <f>+C314*C316</f>
        <v>0</v>
      </c>
      <c r="E316" s="682"/>
      <c r="F316" s="682"/>
      <c r="G316" s="683"/>
      <c r="H316" s="683"/>
      <c r="I316" s="682"/>
      <c r="J316" s="682"/>
      <c r="K316" s="682"/>
      <c r="L316" s="682"/>
      <c r="M316" s="682"/>
    </row>
    <row r="317" spans="1:13" x14ac:dyDescent="0.25">
      <c r="A317" s="679"/>
      <c r="B317" s="44" t="s">
        <v>180</v>
      </c>
      <c r="C317" s="681">
        <f>+p</f>
        <v>0</v>
      </c>
      <c r="D317" s="681">
        <f>(C314+D316)*C317</f>
        <v>0</v>
      </c>
      <c r="E317" s="682"/>
      <c r="F317" s="682"/>
      <c r="G317" s="683"/>
      <c r="H317" s="683"/>
      <c r="I317" s="682"/>
      <c r="J317" s="682"/>
      <c r="K317" s="682"/>
      <c r="L317" s="682"/>
      <c r="M317" s="682"/>
    </row>
    <row r="318" spans="1:13" x14ac:dyDescent="0.25">
      <c r="A318" s="679"/>
      <c r="B318" s="45" t="s">
        <v>181</v>
      </c>
      <c r="C318" s="680"/>
      <c r="D318" s="685">
        <f>+C314+D316+D317</f>
        <v>0</v>
      </c>
      <c r="E318" s="682"/>
      <c r="F318" s="682"/>
      <c r="G318" s="683"/>
      <c r="H318" s="683"/>
      <c r="I318" s="682"/>
      <c r="J318" s="682"/>
      <c r="K318" s="682"/>
      <c r="L318" s="682"/>
      <c r="M318" s="682"/>
    </row>
    <row r="319" spans="1:13" x14ac:dyDescent="0.25">
      <c r="A319" s="679"/>
      <c r="B319" s="686"/>
      <c r="C319" s="687"/>
      <c r="D319" s="681"/>
      <c r="E319" s="682"/>
      <c r="F319" s="682"/>
      <c r="G319" s="683"/>
      <c r="H319" s="683"/>
      <c r="I319" s="682"/>
      <c r="J319" s="682"/>
      <c r="K319" s="682"/>
      <c r="L319" s="682"/>
      <c r="M319" s="682"/>
    </row>
    <row r="320" spans="1:13" x14ac:dyDescent="0.25">
      <c r="A320" s="679"/>
      <c r="B320" s="686"/>
      <c r="C320" s="675" t="s">
        <v>182</v>
      </c>
      <c r="D320" s="681"/>
      <c r="E320" s="682"/>
      <c r="F320" s="682"/>
      <c r="G320" s="683"/>
      <c r="H320" s="683"/>
      <c r="I320" s="682"/>
      <c r="J320" s="682"/>
      <c r="K320" s="682"/>
      <c r="L320" s="682"/>
      <c r="M320" s="682"/>
    </row>
    <row r="321" spans="1:13" x14ac:dyDescent="0.25">
      <c r="A321" s="679"/>
      <c r="B321" s="682"/>
      <c r="C321" s="679"/>
      <c r="D321" s="704"/>
      <c r="E321" s="682"/>
      <c r="F321" s="682"/>
      <c r="G321" s="683"/>
      <c r="H321" s="683"/>
      <c r="I321" s="682"/>
      <c r="J321" s="682"/>
      <c r="K321" s="682"/>
      <c r="L321" s="682"/>
      <c r="M321" s="682"/>
    </row>
    <row r="322" spans="1:13" x14ac:dyDescent="0.25">
      <c r="A322" s="679"/>
      <c r="B322" s="682"/>
      <c r="C322" s="679"/>
      <c r="D322" s="704"/>
      <c r="E322" s="682"/>
      <c r="F322" s="682"/>
      <c r="G322" s="683"/>
      <c r="H322" s="683"/>
      <c r="I322" s="682"/>
      <c r="J322" s="682"/>
      <c r="K322" s="682"/>
      <c r="L322" s="682"/>
      <c r="M322" s="682"/>
    </row>
    <row r="323" spans="1:13" ht="51" x14ac:dyDescent="0.2">
      <c r="A323" s="658" t="s">
        <v>164</v>
      </c>
      <c r="B323" s="698" t="s">
        <v>827</v>
      </c>
      <c r="C323" s="699"/>
      <c r="D323" s="700"/>
      <c r="E323" s="682"/>
      <c r="F323" s="682"/>
      <c r="G323" s="683"/>
      <c r="H323" s="683"/>
      <c r="I323" s="682"/>
      <c r="J323" s="682"/>
      <c r="K323" s="682"/>
      <c r="L323" s="682"/>
      <c r="M323" s="701" t="s">
        <v>545</v>
      </c>
    </row>
    <row r="324" spans="1:13" x14ac:dyDescent="0.2">
      <c r="A324" s="658" t="s">
        <v>165</v>
      </c>
      <c r="B324" s="702" t="s">
        <v>844</v>
      </c>
      <c r="C324" s="699"/>
      <c r="D324" s="700"/>
      <c r="E324" s="682"/>
      <c r="F324" s="682"/>
      <c r="G324" s="683"/>
      <c r="H324" s="683"/>
      <c r="I324" s="682"/>
      <c r="J324" s="682"/>
      <c r="K324" s="682"/>
      <c r="L324" s="682"/>
      <c r="M324" s="682"/>
    </row>
    <row r="325" spans="1:13" ht="25.5" x14ac:dyDescent="0.2">
      <c r="A325" s="658" t="s">
        <v>166</v>
      </c>
      <c r="B325" s="702" t="str">
        <f>B330</f>
        <v>CABLARE SI CONECTARE APARATURA AUTOMATIZARE DE CAMP EXISTENTA, DE ACHIZITIONAT SI TABLOURI DE AUTOMATIZARE</v>
      </c>
      <c r="C325" s="699"/>
      <c r="D325" s="700"/>
      <c r="E325" s="682"/>
      <c r="F325" s="682"/>
      <c r="G325" s="683"/>
      <c r="H325" s="683"/>
      <c r="I325" s="682"/>
      <c r="J325" s="682"/>
      <c r="K325" s="682"/>
      <c r="L325" s="682"/>
      <c r="M325" s="682"/>
    </row>
    <row r="326" spans="1:13" x14ac:dyDescent="0.2">
      <c r="A326" s="258"/>
      <c r="B326" s="259"/>
      <c r="C326" s="260"/>
      <c r="D326" s="261"/>
    </row>
    <row r="327" spans="1:13" ht="13.5" thickBot="1" x14ac:dyDescent="0.25">
      <c r="A327" s="258"/>
      <c r="B327" s="259"/>
      <c r="C327" s="260"/>
      <c r="D327" s="264"/>
    </row>
    <row r="328" spans="1:13" ht="39" thickBot="1" x14ac:dyDescent="0.3">
      <c r="A328" s="413" t="s">
        <v>479</v>
      </c>
      <c r="B328" s="414" t="s">
        <v>480</v>
      </c>
      <c r="C328" s="414" t="s">
        <v>481</v>
      </c>
      <c r="D328" s="415" t="s">
        <v>482</v>
      </c>
      <c r="E328" s="415" t="s">
        <v>483</v>
      </c>
      <c r="F328" s="415" t="s">
        <v>484</v>
      </c>
      <c r="G328" s="415" t="s">
        <v>485</v>
      </c>
      <c r="H328" s="415" t="s">
        <v>486</v>
      </c>
      <c r="I328" s="415" t="s">
        <v>487</v>
      </c>
      <c r="J328" s="415" t="s">
        <v>488</v>
      </c>
      <c r="K328" s="415" t="s">
        <v>489</v>
      </c>
      <c r="L328" s="415" t="s">
        <v>490</v>
      </c>
      <c r="M328" s="416" t="s">
        <v>491</v>
      </c>
    </row>
    <row r="329" spans="1:13" ht="13.5" thickBot="1" x14ac:dyDescent="0.25">
      <c r="A329" s="265"/>
      <c r="B329" s="266"/>
      <c r="C329" s="267"/>
      <c r="D329" s="268"/>
      <c r="E329" s="430"/>
      <c r="F329" s="430"/>
      <c r="G329" s="429"/>
      <c r="H329" s="429"/>
      <c r="I329" s="430"/>
      <c r="J329" s="430"/>
      <c r="K329" s="430"/>
      <c r="L329" s="430"/>
      <c r="M329" s="458"/>
    </row>
    <row r="330" spans="1:13" ht="26.25" thickBot="1" x14ac:dyDescent="0.25">
      <c r="A330" s="257" t="s">
        <v>702</v>
      </c>
      <c r="B330" s="431" t="s">
        <v>703</v>
      </c>
      <c r="C330" s="346" t="s">
        <v>244</v>
      </c>
      <c r="D330" s="479">
        <v>1</v>
      </c>
      <c r="E330" s="705"/>
      <c r="F330" s="705"/>
      <c r="G330" s="706"/>
      <c r="H330" s="706"/>
      <c r="I330" s="460"/>
      <c r="J330" s="460"/>
      <c r="K330" s="460"/>
      <c r="L330" s="460"/>
      <c r="M330" s="462"/>
    </row>
    <row r="331" spans="1:13" x14ac:dyDescent="0.2">
      <c r="A331" s="328" t="s">
        <v>704</v>
      </c>
      <c r="B331" s="329" t="s">
        <v>705</v>
      </c>
      <c r="C331" s="330" t="s">
        <v>14</v>
      </c>
      <c r="D331" s="382">
        <v>160</v>
      </c>
      <c r="E331" s="707"/>
      <c r="F331" s="707"/>
      <c r="G331" s="689"/>
      <c r="H331" s="689"/>
      <c r="I331" s="480">
        <f t="shared" ref="I331" si="111">E331*D331</f>
        <v>0</v>
      </c>
      <c r="J331" s="480">
        <f t="shared" ref="J331" si="112">F331*D331</f>
        <v>0</v>
      </c>
      <c r="K331" s="480">
        <f t="shared" ref="K331" si="113">G331*D331</f>
        <v>0</v>
      </c>
      <c r="L331" s="480">
        <f t="shared" ref="L331" si="114">H331*D331</f>
        <v>0</v>
      </c>
      <c r="M331" s="280">
        <f t="shared" ref="M331" si="115">SUM(I331:L331)</f>
        <v>0</v>
      </c>
    </row>
    <row r="332" spans="1:13" x14ac:dyDescent="0.2">
      <c r="A332" s="289" t="s">
        <v>706</v>
      </c>
      <c r="B332" s="286" t="s">
        <v>707</v>
      </c>
      <c r="C332" s="290" t="s">
        <v>14</v>
      </c>
      <c r="D332" s="383">
        <v>160</v>
      </c>
      <c r="E332" s="708"/>
      <c r="F332" s="708"/>
      <c r="G332" s="691"/>
      <c r="H332" s="691"/>
      <c r="I332" s="210">
        <f t="shared" ref="I332:I347" si="116">E332*D332</f>
        <v>0</v>
      </c>
      <c r="J332" s="210">
        <f t="shared" ref="J332:J347" si="117">F332*D332</f>
        <v>0</v>
      </c>
      <c r="K332" s="210">
        <f t="shared" ref="K332:K347" si="118">G332*D332</f>
        <v>0</v>
      </c>
      <c r="L332" s="210">
        <f t="shared" ref="L332:L347" si="119">H332*D332</f>
        <v>0</v>
      </c>
      <c r="M332" s="274">
        <f t="shared" ref="M332:M347" si="120">SUM(I332:L332)</f>
        <v>0</v>
      </c>
    </row>
    <row r="333" spans="1:13" x14ac:dyDescent="0.2">
      <c r="A333" s="289" t="s">
        <v>708</v>
      </c>
      <c r="B333" s="286" t="s">
        <v>709</v>
      </c>
      <c r="C333" s="287" t="s">
        <v>14</v>
      </c>
      <c r="D333" s="384">
        <v>1784</v>
      </c>
      <c r="E333" s="708"/>
      <c r="F333" s="708"/>
      <c r="G333" s="691"/>
      <c r="H333" s="691"/>
      <c r="I333" s="210">
        <f t="shared" si="116"/>
        <v>0</v>
      </c>
      <c r="J333" s="210">
        <f t="shared" si="117"/>
        <v>0</v>
      </c>
      <c r="K333" s="210">
        <f t="shared" si="118"/>
        <v>0</v>
      </c>
      <c r="L333" s="210">
        <f t="shared" si="119"/>
        <v>0</v>
      </c>
      <c r="M333" s="274">
        <f t="shared" si="120"/>
        <v>0</v>
      </c>
    </row>
    <row r="334" spans="1:13" x14ac:dyDescent="0.2">
      <c r="A334" s="289" t="s">
        <v>710</v>
      </c>
      <c r="B334" s="286" t="s">
        <v>711</v>
      </c>
      <c r="C334" s="287" t="s">
        <v>14</v>
      </c>
      <c r="D334" s="384">
        <v>355</v>
      </c>
      <c r="E334" s="708"/>
      <c r="F334" s="708"/>
      <c r="G334" s="691"/>
      <c r="H334" s="691"/>
      <c r="I334" s="210">
        <f t="shared" si="116"/>
        <v>0</v>
      </c>
      <c r="J334" s="210">
        <f t="shared" si="117"/>
        <v>0</v>
      </c>
      <c r="K334" s="210">
        <f t="shared" si="118"/>
        <v>0</v>
      </c>
      <c r="L334" s="210">
        <f t="shared" si="119"/>
        <v>0</v>
      </c>
      <c r="M334" s="274">
        <f t="shared" si="120"/>
        <v>0</v>
      </c>
    </row>
    <row r="335" spans="1:13" x14ac:dyDescent="0.2">
      <c r="A335" s="289" t="s">
        <v>712</v>
      </c>
      <c r="B335" s="286" t="s">
        <v>713</v>
      </c>
      <c r="C335" s="287" t="s">
        <v>14</v>
      </c>
      <c r="D335" s="384">
        <v>0</v>
      </c>
      <c r="E335" s="708"/>
      <c r="F335" s="708"/>
      <c r="G335" s="691"/>
      <c r="H335" s="691"/>
      <c r="I335" s="210">
        <f t="shared" si="116"/>
        <v>0</v>
      </c>
      <c r="J335" s="210">
        <f t="shared" si="117"/>
        <v>0</v>
      </c>
      <c r="K335" s="210">
        <f t="shared" si="118"/>
        <v>0</v>
      </c>
      <c r="L335" s="210">
        <f t="shared" si="119"/>
        <v>0</v>
      </c>
      <c r="M335" s="274">
        <f t="shared" si="120"/>
        <v>0</v>
      </c>
    </row>
    <row r="336" spans="1:13" x14ac:dyDescent="0.2">
      <c r="A336" s="289" t="s">
        <v>714</v>
      </c>
      <c r="B336" s="286" t="s">
        <v>715</v>
      </c>
      <c r="C336" s="287" t="s">
        <v>14</v>
      </c>
      <c r="D336" s="384">
        <v>1065</v>
      </c>
      <c r="E336" s="708"/>
      <c r="F336" s="708"/>
      <c r="G336" s="691"/>
      <c r="H336" s="691"/>
      <c r="I336" s="210">
        <f t="shared" si="116"/>
        <v>0</v>
      </c>
      <c r="J336" s="210">
        <f t="shared" si="117"/>
        <v>0</v>
      </c>
      <c r="K336" s="210">
        <f t="shared" si="118"/>
        <v>0</v>
      </c>
      <c r="L336" s="210">
        <f t="shared" si="119"/>
        <v>0</v>
      </c>
      <c r="M336" s="274">
        <f t="shared" si="120"/>
        <v>0</v>
      </c>
    </row>
    <row r="337" spans="1:13" x14ac:dyDescent="0.2">
      <c r="A337" s="289" t="s">
        <v>716</v>
      </c>
      <c r="B337" s="291" t="s">
        <v>717</v>
      </c>
      <c r="C337" s="292" t="s">
        <v>14</v>
      </c>
      <c r="D337" s="385">
        <v>192</v>
      </c>
      <c r="E337" s="708"/>
      <c r="F337" s="708"/>
      <c r="G337" s="691"/>
      <c r="H337" s="691"/>
      <c r="I337" s="210">
        <f t="shared" si="116"/>
        <v>0</v>
      </c>
      <c r="J337" s="210">
        <f t="shared" si="117"/>
        <v>0</v>
      </c>
      <c r="K337" s="210">
        <f t="shared" si="118"/>
        <v>0</v>
      </c>
      <c r="L337" s="210">
        <f t="shared" si="119"/>
        <v>0</v>
      </c>
      <c r="M337" s="274">
        <f t="shared" si="120"/>
        <v>0</v>
      </c>
    </row>
    <row r="338" spans="1:13" x14ac:dyDescent="0.2">
      <c r="A338" s="289" t="s">
        <v>718</v>
      </c>
      <c r="B338" s="291" t="s">
        <v>719</v>
      </c>
      <c r="C338" s="292" t="s">
        <v>14</v>
      </c>
      <c r="D338" s="385">
        <v>205</v>
      </c>
      <c r="E338" s="708"/>
      <c r="F338" s="708"/>
      <c r="G338" s="691"/>
      <c r="H338" s="691"/>
      <c r="I338" s="210">
        <f t="shared" si="116"/>
        <v>0</v>
      </c>
      <c r="J338" s="210">
        <f t="shared" si="117"/>
        <v>0</v>
      </c>
      <c r="K338" s="210">
        <f t="shared" si="118"/>
        <v>0</v>
      </c>
      <c r="L338" s="210">
        <f t="shared" si="119"/>
        <v>0</v>
      </c>
      <c r="M338" s="274">
        <f t="shared" si="120"/>
        <v>0</v>
      </c>
    </row>
    <row r="339" spans="1:13" x14ac:dyDescent="0.2">
      <c r="A339" s="289" t="s">
        <v>720</v>
      </c>
      <c r="B339" s="291" t="s">
        <v>721</v>
      </c>
      <c r="C339" s="292" t="s">
        <v>14</v>
      </c>
      <c r="D339" s="385">
        <v>230</v>
      </c>
      <c r="E339" s="708"/>
      <c r="F339" s="708"/>
      <c r="G339" s="691"/>
      <c r="H339" s="691"/>
      <c r="I339" s="210">
        <f t="shared" si="116"/>
        <v>0</v>
      </c>
      <c r="J339" s="210">
        <f t="shared" si="117"/>
        <v>0</v>
      </c>
      <c r="K339" s="210">
        <f t="shared" si="118"/>
        <v>0</v>
      </c>
      <c r="L339" s="210">
        <f t="shared" si="119"/>
        <v>0</v>
      </c>
      <c r="M339" s="274">
        <f t="shared" si="120"/>
        <v>0</v>
      </c>
    </row>
    <row r="340" spans="1:13" ht="25.5" x14ac:dyDescent="0.2">
      <c r="A340" s="289" t="s">
        <v>722</v>
      </c>
      <c r="B340" s="291" t="s">
        <v>723</v>
      </c>
      <c r="C340" s="292" t="s">
        <v>39</v>
      </c>
      <c r="D340" s="385">
        <v>80</v>
      </c>
      <c r="E340" s="708"/>
      <c r="F340" s="708"/>
      <c r="G340" s="691"/>
      <c r="H340" s="691"/>
      <c r="I340" s="210">
        <f t="shared" si="116"/>
        <v>0</v>
      </c>
      <c r="J340" s="210">
        <f t="shared" si="117"/>
        <v>0</v>
      </c>
      <c r="K340" s="210">
        <f t="shared" si="118"/>
        <v>0</v>
      </c>
      <c r="L340" s="210">
        <f t="shared" si="119"/>
        <v>0</v>
      </c>
      <c r="M340" s="274">
        <f t="shared" si="120"/>
        <v>0</v>
      </c>
    </row>
    <row r="341" spans="1:13" x14ac:dyDescent="0.2">
      <c r="A341" s="289" t="s">
        <v>724</v>
      </c>
      <c r="B341" s="291" t="s">
        <v>725</v>
      </c>
      <c r="C341" s="292" t="s">
        <v>14</v>
      </c>
      <c r="D341" s="385">
        <v>25</v>
      </c>
      <c r="E341" s="708"/>
      <c r="F341" s="708"/>
      <c r="G341" s="691"/>
      <c r="H341" s="691"/>
      <c r="I341" s="210">
        <f t="shared" si="116"/>
        <v>0</v>
      </c>
      <c r="J341" s="210">
        <f t="shared" si="117"/>
        <v>0</v>
      </c>
      <c r="K341" s="210">
        <f t="shared" si="118"/>
        <v>0</v>
      </c>
      <c r="L341" s="210">
        <f t="shared" si="119"/>
        <v>0</v>
      </c>
      <c r="M341" s="274">
        <f t="shared" si="120"/>
        <v>0</v>
      </c>
    </row>
    <row r="342" spans="1:13" x14ac:dyDescent="0.2">
      <c r="A342" s="289" t="s">
        <v>726</v>
      </c>
      <c r="B342" s="291" t="s">
        <v>727</v>
      </c>
      <c r="C342" s="292" t="s">
        <v>14</v>
      </c>
      <c r="D342" s="385">
        <v>200</v>
      </c>
      <c r="E342" s="708"/>
      <c r="F342" s="708"/>
      <c r="G342" s="691"/>
      <c r="H342" s="691"/>
      <c r="I342" s="210">
        <f t="shared" si="116"/>
        <v>0</v>
      </c>
      <c r="J342" s="210">
        <f t="shared" si="117"/>
        <v>0</v>
      </c>
      <c r="K342" s="210">
        <f t="shared" si="118"/>
        <v>0</v>
      </c>
      <c r="L342" s="210">
        <f t="shared" si="119"/>
        <v>0</v>
      </c>
      <c r="M342" s="274">
        <f t="shared" si="120"/>
        <v>0</v>
      </c>
    </row>
    <row r="343" spans="1:13" x14ac:dyDescent="0.2">
      <c r="A343" s="289" t="s">
        <v>728</v>
      </c>
      <c r="B343" s="286" t="s">
        <v>729</v>
      </c>
      <c r="C343" s="287" t="s">
        <v>25</v>
      </c>
      <c r="D343" s="384">
        <v>40</v>
      </c>
      <c r="E343" s="708"/>
      <c r="F343" s="708"/>
      <c r="G343" s="691"/>
      <c r="H343" s="691"/>
      <c r="I343" s="210">
        <f t="shared" si="116"/>
        <v>0</v>
      </c>
      <c r="J343" s="210">
        <f t="shared" si="117"/>
        <v>0</v>
      </c>
      <c r="K343" s="210">
        <f t="shared" si="118"/>
        <v>0</v>
      </c>
      <c r="L343" s="210">
        <f t="shared" si="119"/>
        <v>0</v>
      </c>
      <c r="M343" s="274">
        <f t="shared" si="120"/>
        <v>0</v>
      </c>
    </row>
    <row r="344" spans="1:13" x14ac:dyDescent="0.2">
      <c r="A344" s="289" t="s">
        <v>730</v>
      </c>
      <c r="B344" s="286" t="s">
        <v>731</v>
      </c>
      <c r="C344" s="290" t="s">
        <v>25</v>
      </c>
      <c r="D344" s="384">
        <v>128</v>
      </c>
      <c r="E344" s="708"/>
      <c r="F344" s="708"/>
      <c r="G344" s="691"/>
      <c r="H344" s="691"/>
      <c r="I344" s="210">
        <f t="shared" si="116"/>
        <v>0</v>
      </c>
      <c r="J344" s="210">
        <f t="shared" si="117"/>
        <v>0</v>
      </c>
      <c r="K344" s="210">
        <f t="shared" si="118"/>
        <v>0</v>
      </c>
      <c r="L344" s="210">
        <f t="shared" si="119"/>
        <v>0</v>
      </c>
      <c r="M344" s="274">
        <f t="shared" si="120"/>
        <v>0</v>
      </c>
    </row>
    <row r="345" spans="1:13" x14ac:dyDescent="0.2">
      <c r="A345" s="289" t="s">
        <v>732</v>
      </c>
      <c r="B345" s="286" t="s">
        <v>733</v>
      </c>
      <c r="C345" s="287" t="s">
        <v>25</v>
      </c>
      <c r="D345" s="384">
        <v>30</v>
      </c>
      <c r="E345" s="708"/>
      <c r="F345" s="708"/>
      <c r="G345" s="691"/>
      <c r="H345" s="691"/>
      <c r="I345" s="210">
        <f t="shared" si="116"/>
        <v>0</v>
      </c>
      <c r="J345" s="210">
        <f t="shared" si="117"/>
        <v>0</v>
      </c>
      <c r="K345" s="210">
        <f t="shared" si="118"/>
        <v>0</v>
      </c>
      <c r="L345" s="210">
        <f t="shared" si="119"/>
        <v>0</v>
      </c>
      <c r="M345" s="274">
        <f t="shared" si="120"/>
        <v>0</v>
      </c>
    </row>
    <row r="346" spans="1:13" x14ac:dyDescent="0.2">
      <c r="A346" s="289" t="s">
        <v>734</v>
      </c>
      <c r="B346" s="286" t="s">
        <v>735</v>
      </c>
      <c r="C346" s="287" t="s">
        <v>25</v>
      </c>
      <c r="D346" s="384">
        <v>598</v>
      </c>
      <c r="E346" s="708"/>
      <c r="F346" s="708"/>
      <c r="G346" s="691"/>
      <c r="H346" s="691"/>
      <c r="I346" s="210">
        <f t="shared" si="116"/>
        <v>0</v>
      </c>
      <c r="J346" s="210">
        <f t="shared" si="117"/>
        <v>0</v>
      </c>
      <c r="K346" s="210">
        <f t="shared" si="118"/>
        <v>0</v>
      </c>
      <c r="L346" s="210">
        <f t="shared" si="119"/>
        <v>0</v>
      </c>
      <c r="M346" s="274">
        <f t="shared" si="120"/>
        <v>0</v>
      </c>
    </row>
    <row r="347" spans="1:13" ht="13.5" thickBot="1" x14ac:dyDescent="0.25">
      <c r="A347" s="293" t="s">
        <v>736</v>
      </c>
      <c r="B347" s="294" t="s">
        <v>737</v>
      </c>
      <c r="C347" s="295" t="s">
        <v>25</v>
      </c>
      <c r="D347" s="386">
        <v>64</v>
      </c>
      <c r="E347" s="709"/>
      <c r="F347" s="709"/>
      <c r="G347" s="697"/>
      <c r="H347" s="697"/>
      <c r="I347" s="425">
        <f t="shared" si="116"/>
        <v>0</v>
      </c>
      <c r="J347" s="425">
        <f t="shared" si="117"/>
        <v>0</v>
      </c>
      <c r="K347" s="425">
        <f t="shared" si="118"/>
        <v>0</v>
      </c>
      <c r="L347" s="425">
        <f t="shared" si="119"/>
        <v>0</v>
      </c>
      <c r="M347" s="278">
        <f t="shared" si="120"/>
        <v>0</v>
      </c>
    </row>
    <row r="348" spans="1:13" x14ac:dyDescent="0.25">
      <c r="I348" s="412">
        <f>SUM(I331:I347)</f>
        <v>0</v>
      </c>
      <c r="J348" s="412">
        <f t="shared" ref="J348:M348" si="121">SUM(J331:J347)</f>
        <v>0</v>
      </c>
      <c r="K348" s="412">
        <f t="shared" si="121"/>
        <v>0</v>
      </c>
      <c r="L348" s="412">
        <f t="shared" si="121"/>
        <v>0</v>
      </c>
      <c r="M348" s="412">
        <f t="shared" si="121"/>
        <v>0</v>
      </c>
    </row>
    <row r="349" spans="1:13" x14ac:dyDescent="0.25">
      <c r="B349" s="36" t="s">
        <v>170</v>
      </c>
      <c r="C349" s="454"/>
      <c r="D349" s="455"/>
    </row>
    <row r="350" spans="1:13" x14ac:dyDescent="0.25">
      <c r="B350" s="37" t="s">
        <v>171</v>
      </c>
      <c r="C350" s="455">
        <f>+I348</f>
        <v>0</v>
      </c>
      <c r="D350" s="455"/>
    </row>
    <row r="351" spans="1:13" x14ac:dyDescent="0.25">
      <c r="B351" s="37" t="s">
        <v>172</v>
      </c>
      <c r="C351" s="455">
        <f>+J348</f>
        <v>0</v>
      </c>
      <c r="D351" s="455"/>
    </row>
    <row r="352" spans="1:13" x14ac:dyDescent="0.25">
      <c r="B352" s="37" t="s">
        <v>173</v>
      </c>
      <c r="C352" s="455">
        <f>+K348</f>
        <v>0</v>
      </c>
      <c r="D352" s="455"/>
    </row>
    <row r="353" spans="1:13" x14ac:dyDescent="0.25">
      <c r="B353" s="38" t="s">
        <v>174</v>
      </c>
      <c r="C353" s="456">
        <f>+L348</f>
        <v>0</v>
      </c>
      <c r="D353" s="455"/>
    </row>
    <row r="354" spans="1:13" x14ac:dyDescent="0.25">
      <c r="B354" s="39" t="s">
        <v>175</v>
      </c>
      <c r="C354" s="405">
        <f>SUM(C350:C353)</f>
        <v>0</v>
      </c>
      <c r="D354" s="455"/>
    </row>
    <row r="355" spans="1:13" x14ac:dyDescent="0.25">
      <c r="B355" s="40"/>
      <c r="C355" s="457"/>
      <c r="D355" s="455"/>
    </row>
    <row r="356" spans="1:13" x14ac:dyDescent="0.25">
      <c r="B356" s="41"/>
      <c r="C356" s="457"/>
      <c r="D356" s="455"/>
    </row>
    <row r="357" spans="1:13" x14ac:dyDescent="0.25">
      <c r="A357" s="679"/>
      <c r="B357" s="41" t="s">
        <v>176</v>
      </c>
      <c r="C357" s="680"/>
      <c r="D357" s="681"/>
      <c r="E357" s="682"/>
      <c r="F357" s="682"/>
      <c r="G357" s="683"/>
      <c r="H357" s="683"/>
      <c r="I357" s="682"/>
      <c r="J357" s="682"/>
      <c r="K357" s="682"/>
      <c r="L357" s="682"/>
      <c r="M357" s="682"/>
    </row>
    <row r="358" spans="1:13" x14ac:dyDescent="0.25">
      <c r="A358" s="679"/>
      <c r="B358" s="41" t="s">
        <v>177</v>
      </c>
      <c r="C358" s="674">
        <v>2.2499999999999999E-2</v>
      </c>
      <c r="D358" s="681">
        <f>+C351*C358</f>
        <v>0</v>
      </c>
      <c r="E358" s="682"/>
      <c r="F358" s="682"/>
      <c r="G358" s="683"/>
      <c r="H358" s="683"/>
      <c r="I358" s="682"/>
      <c r="J358" s="682"/>
      <c r="K358" s="682"/>
      <c r="L358" s="682"/>
      <c r="M358" s="682"/>
    </row>
    <row r="359" spans="1:13" x14ac:dyDescent="0.25">
      <c r="A359" s="679"/>
      <c r="B359" s="41"/>
      <c r="C359" s="680"/>
      <c r="D359" s="681"/>
      <c r="E359" s="682"/>
      <c r="F359" s="682"/>
      <c r="G359" s="683"/>
      <c r="H359" s="683"/>
      <c r="I359" s="682"/>
      <c r="J359" s="682"/>
      <c r="K359" s="682"/>
      <c r="L359" s="682"/>
      <c r="M359" s="682"/>
    </row>
    <row r="360" spans="1:13" x14ac:dyDescent="0.25">
      <c r="A360" s="679"/>
      <c r="B360" s="36" t="s">
        <v>178</v>
      </c>
      <c r="C360" s="680"/>
      <c r="D360" s="681"/>
      <c r="E360" s="682"/>
      <c r="F360" s="682"/>
      <c r="G360" s="683"/>
      <c r="H360" s="683"/>
      <c r="I360" s="682"/>
      <c r="J360" s="682"/>
      <c r="K360" s="682"/>
      <c r="L360" s="682"/>
      <c r="M360" s="682"/>
    </row>
    <row r="361" spans="1:13" x14ac:dyDescent="0.25">
      <c r="A361" s="679"/>
      <c r="B361" s="37" t="s">
        <v>171</v>
      </c>
      <c r="C361" s="681">
        <f>+C350</f>
        <v>0</v>
      </c>
      <c r="D361" s="681"/>
      <c r="E361" s="682"/>
      <c r="F361" s="682"/>
      <c r="G361" s="683"/>
      <c r="H361" s="683"/>
      <c r="I361" s="682"/>
      <c r="J361" s="682"/>
      <c r="K361" s="682"/>
      <c r="L361" s="682"/>
      <c r="M361" s="682"/>
    </row>
    <row r="362" spans="1:13" x14ac:dyDescent="0.25">
      <c r="A362" s="679"/>
      <c r="B362" s="37" t="s">
        <v>172</v>
      </c>
      <c r="C362" s="681">
        <f>+C351+D358</f>
        <v>0</v>
      </c>
      <c r="D362" s="681"/>
      <c r="E362" s="682"/>
      <c r="F362" s="682"/>
      <c r="G362" s="683"/>
      <c r="H362" s="683"/>
      <c r="I362" s="682"/>
      <c r="J362" s="682"/>
      <c r="K362" s="682"/>
      <c r="L362" s="682"/>
      <c r="M362" s="682"/>
    </row>
    <row r="363" spans="1:13" x14ac:dyDescent="0.25">
      <c r="A363" s="679"/>
      <c r="B363" s="37" t="s">
        <v>173</v>
      </c>
      <c r="C363" s="681">
        <f>+C352</f>
        <v>0</v>
      </c>
      <c r="D363" s="681"/>
      <c r="E363" s="682"/>
      <c r="F363" s="682"/>
      <c r="G363" s="683"/>
      <c r="H363" s="683"/>
      <c r="I363" s="682"/>
      <c r="J363" s="682"/>
      <c r="K363" s="682"/>
      <c r="L363" s="682"/>
      <c r="M363" s="682"/>
    </row>
    <row r="364" spans="1:13" x14ac:dyDescent="0.25">
      <c r="A364" s="679"/>
      <c r="B364" s="42" t="s">
        <v>174</v>
      </c>
      <c r="C364" s="684">
        <f>+C353</f>
        <v>0</v>
      </c>
      <c r="D364" s="681"/>
      <c r="E364" s="682"/>
      <c r="F364" s="682"/>
      <c r="G364" s="683"/>
      <c r="H364" s="683"/>
      <c r="I364" s="682"/>
      <c r="J364" s="682"/>
      <c r="K364" s="682"/>
      <c r="L364" s="682"/>
      <c r="M364" s="682"/>
    </row>
    <row r="365" spans="1:13" x14ac:dyDescent="0.25">
      <c r="A365" s="679"/>
      <c r="B365" s="39" t="s">
        <v>175</v>
      </c>
      <c r="C365" s="685">
        <f>SUM(C361:C364)</f>
        <v>0</v>
      </c>
      <c r="D365" s="681"/>
      <c r="E365" s="682"/>
      <c r="F365" s="682"/>
      <c r="G365" s="683"/>
      <c r="H365" s="683"/>
      <c r="I365" s="682"/>
      <c r="J365" s="682"/>
      <c r="K365" s="682"/>
      <c r="L365" s="682"/>
      <c r="M365" s="682"/>
    </row>
    <row r="366" spans="1:13" x14ac:dyDescent="0.25">
      <c r="A366" s="679"/>
      <c r="B366" s="43"/>
      <c r="C366" s="680"/>
      <c r="D366" s="681"/>
      <c r="E366" s="682"/>
      <c r="F366" s="682"/>
      <c r="G366" s="683"/>
      <c r="H366" s="683"/>
      <c r="I366" s="682"/>
      <c r="J366" s="682"/>
      <c r="K366" s="682"/>
      <c r="L366" s="682"/>
      <c r="M366" s="682"/>
    </row>
    <row r="367" spans="1:13" x14ac:dyDescent="0.25">
      <c r="A367" s="679"/>
      <c r="B367" s="44" t="s">
        <v>179</v>
      </c>
      <c r="C367" s="681">
        <f>+i</f>
        <v>0</v>
      </c>
      <c r="D367" s="681">
        <f>+C365*C367</f>
        <v>0</v>
      </c>
      <c r="E367" s="682"/>
      <c r="F367" s="682"/>
      <c r="G367" s="683"/>
      <c r="H367" s="683"/>
      <c r="I367" s="682"/>
      <c r="J367" s="682"/>
      <c r="K367" s="682"/>
      <c r="L367" s="682"/>
      <c r="M367" s="682"/>
    </row>
    <row r="368" spans="1:13" x14ac:dyDescent="0.25">
      <c r="A368" s="679"/>
      <c r="B368" s="44" t="s">
        <v>180</v>
      </c>
      <c r="C368" s="681">
        <f>+p</f>
        <v>0</v>
      </c>
      <c r="D368" s="681">
        <f>(C365+D367)*C368</f>
        <v>0</v>
      </c>
      <c r="E368" s="682"/>
      <c r="F368" s="682"/>
      <c r="G368" s="683"/>
      <c r="H368" s="683"/>
      <c r="I368" s="682"/>
      <c r="J368" s="682"/>
      <c r="K368" s="682"/>
      <c r="L368" s="682"/>
      <c r="M368" s="682"/>
    </row>
    <row r="369" spans="1:13" x14ac:dyDescent="0.25">
      <c r="A369" s="679"/>
      <c r="B369" s="45" t="s">
        <v>181</v>
      </c>
      <c r="C369" s="680"/>
      <c r="D369" s="685">
        <f>+C365+D367+D368</f>
        <v>0</v>
      </c>
      <c r="E369" s="682"/>
      <c r="F369" s="682"/>
      <c r="G369" s="683"/>
      <c r="H369" s="683"/>
      <c r="I369" s="682"/>
      <c r="J369" s="682"/>
      <c r="K369" s="682"/>
      <c r="L369" s="682"/>
      <c r="M369" s="682"/>
    </row>
    <row r="370" spans="1:13" x14ac:dyDescent="0.25">
      <c r="A370" s="679"/>
      <c r="B370" s="686"/>
      <c r="C370" s="687"/>
      <c r="D370" s="681"/>
      <c r="E370" s="682"/>
      <c r="F370" s="682"/>
      <c r="G370" s="683"/>
      <c r="H370" s="683"/>
      <c r="I370" s="682"/>
      <c r="J370" s="682"/>
      <c r="K370" s="682"/>
      <c r="L370" s="682"/>
      <c r="M370" s="682"/>
    </row>
    <row r="371" spans="1:13" x14ac:dyDescent="0.25">
      <c r="A371" s="679"/>
      <c r="B371" s="686"/>
      <c r="C371" s="675" t="s">
        <v>182</v>
      </c>
      <c r="D371" s="681"/>
      <c r="E371" s="682"/>
      <c r="F371" s="682"/>
      <c r="G371" s="683"/>
      <c r="H371" s="683"/>
      <c r="I371" s="682"/>
      <c r="J371" s="682"/>
      <c r="K371" s="682"/>
      <c r="L371" s="682"/>
      <c r="M371" s="682"/>
    </row>
    <row r="372" spans="1:13" x14ac:dyDescent="0.25">
      <c r="A372" s="679"/>
      <c r="B372" s="682"/>
      <c r="C372" s="679"/>
      <c r="D372" s="704"/>
      <c r="E372" s="682"/>
      <c r="F372" s="682"/>
      <c r="G372" s="683"/>
      <c r="H372" s="683"/>
      <c r="I372" s="682"/>
      <c r="J372" s="682"/>
      <c r="K372" s="682"/>
      <c r="L372" s="682"/>
      <c r="M372" s="682"/>
    </row>
    <row r="373" spans="1:13" ht="51" x14ac:dyDescent="0.2">
      <c r="A373" s="658" t="s">
        <v>164</v>
      </c>
      <c r="B373" s="698" t="s">
        <v>827</v>
      </c>
      <c r="C373" s="699"/>
      <c r="D373" s="700"/>
      <c r="E373" s="682"/>
      <c r="F373" s="682"/>
      <c r="G373" s="683"/>
      <c r="H373" s="683"/>
      <c r="I373" s="682"/>
      <c r="J373" s="682"/>
      <c r="K373" s="682"/>
      <c r="L373" s="682"/>
      <c r="M373" s="701" t="s">
        <v>545</v>
      </c>
    </row>
    <row r="374" spans="1:13" x14ac:dyDescent="0.2">
      <c r="A374" s="658" t="s">
        <v>165</v>
      </c>
      <c r="B374" s="702" t="s">
        <v>844</v>
      </c>
      <c r="C374" s="699"/>
      <c r="D374" s="700"/>
      <c r="E374" s="682"/>
      <c r="F374" s="682"/>
      <c r="G374" s="683"/>
      <c r="H374" s="683"/>
      <c r="I374" s="682"/>
      <c r="J374" s="682"/>
      <c r="K374" s="682"/>
      <c r="L374" s="682"/>
      <c r="M374" s="682"/>
    </row>
    <row r="375" spans="1:13" x14ac:dyDescent="0.2">
      <c r="A375" s="658" t="s">
        <v>166</v>
      </c>
      <c r="B375" s="702" t="str">
        <f>B380</f>
        <v>MONTARE ECHIPAMENTE SCADA SI CALCULATOARE CAMERA DE COMANDA</v>
      </c>
      <c r="C375" s="699"/>
      <c r="D375" s="700"/>
      <c r="E375" s="682"/>
      <c r="F375" s="682"/>
      <c r="G375" s="683"/>
      <c r="H375" s="683"/>
      <c r="I375" s="682"/>
      <c r="J375" s="682"/>
      <c r="K375" s="682"/>
      <c r="L375" s="682"/>
      <c r="M375" s="682"/>
    </row>
    <row r="376" spans="1:13" x14ac:dyDescent="0.2">
      <c r="A376" s="703"/>
      <c r="B376" s="702"/>
      <c r="C376" s="699"/>
      <c r="D376" s="700"/>
      <c r="E376" s="682"/>
      <c r="F376" s="682"/>
      <c r="G376" s="683"/>
      <c r="H376" s="683"/>
      <c r="I376" s="682"/>
      <c r="J376" s="682"/>
      <c r="K376" s="682"/>
      <c r="L376" s="682"/>
      <c r="M376" s="682"/>
    </row>
    <row r="377" spans="1:13" ht="13.5" thickBot="1" x14ac:dyDescent="0.25">
      <c r="A377" s="296"/>
      <c r="B377" s="259"/>
      <c r="C377" s="260"/>
      <c r="D377" s="297"/>
    </row>
    <row r="378" spans="1:13" ht="39" thickBot="1" x14ac:dyDescent="0.3">
      <c r="A378" s="413" t="s">
        <v>479</v>
      </c>
      <c r="B378" s="414" t="s">
        <v>480</v>
      </c>
      <c r="C378" s="414" t="s">
        <v>481</v>
      </c>
      <c r="D378" s="415" t="s">
        <v>482</v>
      </c>
      <c r="E378" s="415" t="s">
        <v>483</v>
      </c>
      <c r="F378" s="415" t="s">
        <v>484</v>
      </c>
      <c r="G378" s="415" t="s">
        <v>485</v>
      </c>
      <c r="H378" s="415" t="s">
        <v>486</v>
      </c>
      <c r="I378" s="415" t="s">
        <v>487</v>
      </c>
      <c r="J378" s="415" t="s">
        <v>488</v>
      </c>
      <c r="K378" s="415" t="s">
        <v>489</v>
      </c>
      <c r="L378" s="415" t="s">
        <v>490</v>
      </c>
      <c r="M378" s="416" t="s">
        <v>491</v>
      </c>
    </row>
    <row r="379" spans="1:13" ht="13.5" thickBot="1" x14ac:dyDescent="0.25">
      <c r="A379" s="338"/>
      <c r="B379" s="339"/>
      <c r="C379" s="340"/>
      <c r="D379" s="341"/>
      <c r="E379" s="460"/>
      <c r="F379" s="460"/>
      <c r="G379" s="461"/>
      <c r="H379" s="461"/>
      <c r="I379" s="460"/>
      <c r="J379" s="460"/>
      <c r="K379" s="460"/>
      <c r="L379" s="460"/>
      <c r="M379" s="462"/>
    </row>
    <row r="380" spans="1:13" x14ac:dyDescent="0.25">
      <c r="A380" s="335" t="s">
        <v>738</v>
      </c>
      <c r="B380" s="336" t="s">
        <v>739</v>
      </c>
      <c r="C380" s="337" t="s">
        <v>244</v>
      </c>
      <c r="D380" s="387">
        <v>1</v>
      </c>
      <c r="E380" s="688"/>
      <c r="F380" s="688"/>
      <c r="G380" s="689"/>
      <c r="H380" s="689"/>
      <c r="I380" s="480"/>
      <c r="J380" s="480"/>
      <c r="K380" s="480"/>
      <c r="L380" s="480"/>
      <c r="M380" s="388"/>
    </row>
    <row r="381" spans="1:13" ht="25.5" x14ac:dyDescent="0.25">
      <c r="A381" s="342">
        <v>1</v>
      </c>
      <c r="B381" s="298" t="s">
        <v>740</v>
      </c>
      <c r="C381" s="301" t="s">
        <v>244</v>
      </c>
      <c r="D381" s="481">
        <v>1</v>
      </c>
      <c r="E381" s="690"/>
      <c r="F381" s="690"/>
      <c r="G381" s="691"/>
      <c r="H381" s="691"/>
      <c r="I381" s="210">
        <f t="shared" ref="I381" si="122">E381*D381</f>
        <v>0</v>
      </c>
      <c r="J381" s="210">
        <f t="shared" ref="J381" si="123">F381*D381</f>
        <v>0</v>
      </c>
      <c r="K381" s="210">
        <f t="shared" ref="K381" si="124">G381*D381</f>
        <v>0</v>
      </c>
      <c r="L381" s="210">
        <f t="shared" ref="L381" si="125">H381*D381</f>
        <v>0</v>
      </c>
      <c r="M381" s="379">
        <f t="shared" ref="M381" si="126">SUM(I381:L381)</f>
        <v>0</v>
      </c>
    </row>
    <row r="382" spans="1:13" x14ac:dyDescent="0.25">
      <c r="A382" s="299">
        <v>2</v>
      </c>
      <c r="B382" s="300" t="s">
        <v>741</v>
      </c>
      <c r="C382" s="301" t="s">
        <v>244</v>
      </c>
      <c r="D382" s="482">
        <v>1</v>
      </c>
      <c r="E382" s="690"/>
      <c r="F382" s="690"/>
      <c r="G382" s="691"/>
      <c r="H382" s="691"/>
      <c r="I382" s="210">
        <f t="shared" ref="I382:I386" si="127">E382*D382</f>
        <v>0</v>
      </c>
      <c r="J382" s="210">
        <f t="shared" ref="J382:J386" si="128">F382*D382</f>
        <v>0</v>
      </c>
      <c r="K382" s="210">
        <f t="shared" ref="K382:K386" si="129">G382*D382</f>
        <v>0</v>
      </c>
      <c r="L382" s="210">
        <f t="shared" ref="L382:L386" si="130">H382*D382</f>
        <v>0</v>
      </c>
      <c r="M382" s="379">
        <f t="shared" ref="M382:M386" si="131">SUM(I382:L382)</f>
        <v>0</v>
      </c>
    </row>
    <row r="383" spans="1:13" ht="25.5" x14ac:dyDescent="0.25">
      <c r="A383" s="299">
        <v>3</v>
      </c>
      <c r="B383" s="300" t="s">
        <v>742</v>
      </c>
      <c r="C383" s="301" t="s">
        <v>244</v>
      </c>
      <c r="D383" s="482">
        <v>1</v>
      </c>
      <c r="E383" s="690"/>
      <c r="F383" s="690"/>
      <c r="G383" s="691"/>
      <c r="H383" s="691"/>
      <c r="I383" s="210">
        <f t="shared" si="127"/>
        <v>0</v>
      </c>
      <c r="J383" s="210">
        <f t="shared" si="128"/>
        <v>0</v>
      </c>
      <c r="K383" s="210">
        <f t="shared" si="129"/>
        <v>0</v>
      </c>
      <c r="L383" s="210">
        <f t="shared" si="130"/>
        <v>0</v>
      </c>
      <c r="M383" s="379">
        <f t="shared" si="131"/>
        <v>0</v>
      </c>
    </row>
    <row r="384" spans="1:13" x14ac:dyDescent="0.25">
      <c r="A384" s="299">
        <v>4</v>
      </c>
      <c r="B384" s="300" t="s">
        <v>743</v>
      </c>
      <c r="C384" s="301" t="s">
        <v>244</v>
      </c>
      <c r="D384" s="482">
        <v>1</v>
      </c>
      <c r="E384" s="690"/>
      <c r="F384" s="690"/>
      <c r="G384" s="691"/>
      <c r="H384" s="691"/>
      <c r="I384" s="210">
        <f t="shared" si="127"/>
        <v>0</v>
      </c>
      <c r="J384" s="210">
        <f t="shared" si="128"/>
        <v>0</v>
      </c>
      <c r="K384" s="210">
        <f t="shared" si="129"/>
        <v>0</v>
      </c>
      <c r="L384" s="210">
        <f t="shared" si="130"/>
        <v>0</v>
      </c>
      <c r="M384" s="379">
        <f t="shared" si="131"/>
        <v>0</v>
      </c>
    </row>
    <row r="385" spans="1:13" x14ac:dyDescent="0.25">
      <c r="A385" s="299">
        <v>5</v>
      </c>
      <c r="B385" s="300" t="s">
        <v>744</v>
      </c>
      <c r="C385" s="301" t="s">
        <v>25</v>
      </c>
      <c r="D385" s="482">
        <v>2</v>
      </c>
      <c r="E385" s="690"/>
      <c r="F385" s="690"/>
      <c r="G385" s="691"/>
      <c r="H385" s="691"/>
      <c r="I385" s="210">
        <f t="shared" si="127"/>
        <v>0</v>
      </c>
      <c r="J385" s="210">
        <f t="shared" si="128"/>
        <v>0</v>
      </c>
      <c r="K385" s="210">
        <f t="shared" si="129"/>
        <v>0</v>
      </c>
      <c r="L385" s="210">
        <f t="shared" si="130"/>
        <v>0</v>
      </c>
      <c r="M385" s="379">
        <f t="shared" si="131"/>
        <v>0</v>
      </c>
    </row>
    <row r="386" spans="1:13" ht="13.5" thickBot="1" x14ac:dyDescent="0.3">
      <c r="A386" s="332">
        <v>6</v>
      </c>
      <c r="B386" s="333" t="s">
        <v>745</v>
      </c>
      <c r="C386" s="334" t="s">
        <v>244</v>
      </c>
      <c r="D386" s="483">
        <v>2</v>
      </c>
      <c r="E386" s="696"/>
      <c r="F386" s="696"/>
      <c r="G386" s="697"/>
      <c r="H386" s="697"/>
      <c r="I386" s="425">
        <f t="shared" si="127"/>
        <v>0</v>
      </c>
      <c r="J386" s="425">
        <f t="shared" si="128"/>
        <v>0</v>
      </c>
      <c r="K386" s="425">
        <f t="shared" si="129"/>
        <v>0</v>
      </c>
      <c r="L386" s="425">
        <f t="shared" si="130"/>
        <v>0</v>
      </c>
      <c r="M386" s="381">
        <f t="shared" si="131"/>
        <v>0</v>
      </c>
    </row>
    <row r="387" spans="1:13" x14ac:dyDescent="0.25">
      <c r="E387" s="410"/>
      <c r="F387" s="410"/>
      <c r="I387" s="412">
        <f>SUM(I380:I386)</f>
        <v>0</v>
      </c>
      <c r="J387" s="412">
        <f t="shared" ref="J387:L387" si="132">SUM(J380:J386)</f>
        <v>0</v>
      </c>
      <c r="K387" s="412">
        <f t="shared" si="132"/>
        <v>0</v>
      </c>
      <c r="L387" s="412">
        <f t="shared" si="132"/>
        <v>0</v>
      </c>
      <c r="M387" s="412">
        <f>SUM(M381:M386)</f>
        <v>0</v>
      </c>
    </row>
    <row r="388" spans="1:13" x14ac:dyDescent="0.25">
      <c r="B388" s="36" t="s">
        <v>170</v>
      </c>
      <c r="C388" s="454"/>
      <c r="D388" s="455"/>
    </row>
    <row r="389" spans="1:13" x14ac:dyDescent="0.25">
      <c r="B389" s="37" t="s">
        <v>171</v>
      </c>
      <c r="C389" s="455">
        <f>+I387</f>
        <v>0</v>
      </c>
      <c r="D389" s="455"/>
    </row>
    <row r="390" spans="1:13" x14ac:dyDescent="0.25">
      <c r="B390" s="37" t="s">
        <v>172</v>
      </c>
      <c r="C390" s="455">
        <f>+J387</f>
        <v>0</v>
      </c>
      <c r="D390" s="455"/>
    </row>
    <row r="391" spans="1:13" x14ac:dyDescent="0.25">
      <c r="B391" s="37" t="s">
        <v>173</v>
      </c>
      <c r="C391" s="455">
        <f>+K387</f>
        <v>0</v>
      </c>
      <c r="D391" s="455"/>
    </row>
    <row r="392" spans="1:13" x14ac:dyDescent="0.25">
      <c r="B392" s="38" t="s">
        <v>174</v>
      </c>
      <c r="C392" s="456">
        <f>+L387</f>
        <v>0</v>
      </c>
      <c r="D392" s="455"/>
    </row>
    <row r="393" spans="1:13" x14ac:dyDescent="0.25">
      <c r="B393" s="39" t="s">
        <v>175</v>
      </c>
      <c r="C393" s="405">
        <f>SUM(C389:C392)</f>
        <v>0</v>
      </c>
      <c r="D393" s="455"/>
    </row>
    <row r="394" spans="1:13" x14ac:dyDescent="0.25">
      <c r="B394" s="40"/>
      <c r="C394" s="457"/>
      <c r="D394" s="455"/>
    </row>
    <row r="395" spans="1:13" x14ac:dyDescent="0.25">
      <c r="B395" s="41"/>
      <c r="C395" s="457"/>
      <c r="D395" s="455"/>
    </row>
    <row r="396" spans="1:13" x14ac:dyDescent="0.25">
      <c r="A396" s="679"/>
      <c r="B396" s="41" t="s">
        <v>176</v>
      </c>
      <c r="C396" s="680"/>
      <c r="D396" s="681"/>
      <c r="E396" s="682"/>
      <c r="F396" s="682"/>
      <c r="G396" s="683"/>
      <c r="H396" s="683"/>
      <c r="I396" s="682"/>
      <c r="J396" s="682"/>
      <c r="K396" s="682"/>
      <c r="L396" s="682"/>
      <c r="M396" s="682"/>
    </row>
    <row r="397" spans="1:13" x14ac:dyDescent="0.25">
      <c r="A397" s="679"/>
      <c r="B397" s="41" t="s">
        <v>177</v>
      </c>
      <c r="C397" s="674">
        <v>2.2499999999999999E-2</v>
      </c>
      <c r="D397" s="681">
        <f>+C390*C397</f>
        <v>0</v>
      </c>
      <c r="E397" s="682"/>
      <c r="F397" s="682"/>
      <c r="G397" s="683"/>
      <c r="H397" s="683"/>
      <c r="I397" s="682"/>
      <c r="J397" s="682"/>
      <c r="K397" s="682"/>
      <c r="L397" s="682"/>
      <c r="M397" s="682"/>
    </row>
    <row r="398" spans="1:13" x14ac:dyDescent="0.25">
      <c r="A398" s="679"/>
      <c r="B398" s="41"/>
      <c r="C398" s="680"/>
      <c r="D398" s="681"/>
      <c r="E398" s="682"/>
      <c r="F398" s="682"/>
      <c r="G398" s="683"/>
      <c r="H398" s="683"/>
      <c r="I398" s="682"/>
      <c r="J398" s="682"/>
      <c r="K398" s="682"/>
      <c r="L398" s="682"/>
      <c r="M398" s="682"/>
    </row>
    <row r="399" spans="1:13" x14ac:dyDescent="0.25">
      <c r="A399" s="679"/>
      <c r="B399" s="36" t="s">
        <v>178</v>
      </c>
      <c r="C399" s="680"/>
      <c r="D399" s="681"/>
      <c r="E399" s="682"/>
      <c r="F399" s="682"/>
      <c r="G399" s="683"/>
      <c r="H399" s="683"/>
      <c r="I399" s="682"/>
      <c r="J399" s="682"/>
      <c r="K399" s="682"/>
      <c r="L399" s="682"/>
      <c r="M399" s="682"/>
    </row>
    <row r="400" spans="1:13" x14ac:dyDescent="0.25">
      <c r="A400" s="679"/>
      <c r="B400" s="37" t="s">
        <v>171</v>
      </c>
      <c r="C400" s="681">
        <f>+C389</f>
        <v>0</v>
      </c>
      <c r="D400" s="681"/>
      <c r="E400" s="682"/>
      <c r="F400" s="682"/>
      <c r="G400" s="683"/>
      <c r="H400" s="683"/>
      <c r="I400" s="682"/>
      <c r="J400" s="682"/>
      <c r="K400" s="682"/>
      <c r="L400" s="682"/>
      <c r="M400" s="682"/>
    </row>
    <row r="401" spans="1:13" x14ac:dyDescent="0.25">
      <c r="A401" s="679"/>
      <c r="B401" s="37" t="s">
        <v>172</v>
      </c>
      <c r="C401" s="681">
        <f>+C390+D397</f>
        <v>0</v>
      </c>
      <c r="D401" s="681"/>
      <c r="E401" s="682"/>
      <c r="F401" s="682"/>
      <c r="G401" s="683"/>
      <c r="H401" s="683"/>
      <c r="I401" s="682"/>
      <c r="J401" s="682"/>
      <c r="K401" s="682"/>
      <c r="L401" s="682"/>
      <c r="M401" s="682"/>
    </row>
    <row r="402" spans="1:13" x14ac:dyDescent="0.25">
      <c r="A402" s="679"/>
      <c r="B402" s="37" t="s">
        <v>173</v>
      </c>
      <c r="C402" s="681">
        <f>+C391</f>
        <v>0</v>
      </c>
      <c r="D402" s="681"/>
      <c r="E402" s="682"/>
      <c r="F402" s="682"/>
      <c r="G402" s="683"/>
      <c r="H402" s="683"/>
      <c r="I402" s="682"/>
      <c r="J402" s="682"/>
      <c r="K402" s="682"/>
      <c r="L402" s="682"/>
      <c r="M402" s="682"/>
    </row>
    <row r="403" spans="1:13" x14ac:dyDescent="0.25">
      <c r="A403" s="679"/>
      <c r="B403" s="42" t="s">
        <v>174</v>
      </c>
      <c r="C403" s="684">
        <f>+C392</f>
        <v>0</v>
      </c>
      <c r="D403" s="681"/>
      <c r="E403" s="682"/>
      <c r="F403" s="682"/>
      <c r="G403" s="683"/>
      <c r="H403" s="683"/>
      <c r="I403" s="682"/>
      <c r="J403" s="682"/>
      <c r="K403" s="682"/>
      <c r="L403" s="682"/>
      <c r="M403" s="682"/>
    </row>
    <row r="404" spans="1:13" x14ac:dyDescent="0.25">
      <c r="A404" s="679"/>
      <c r="B404" s="39" t="s">
        <v>175</v>
      </c>
      <c r="C404" s="685">
        <f>SUM(C400:C403)</f>
        <v>0</v>
      </c>
      <c r="D404" s="681"/>
      <c r="E404" s="682"/>
      <c r="F404" s="682"/>
      <c r="G404" s="683"/>
      <c r="H404" s="683"/>
      <c r="I404" s="682"/>
      <c r="J404" s="682"/>
      <c r="K404" s="682"/>
      <c r="L404" s="682"/>
      <c r="M404" s="682"/>
    </row>
    <row r="405" spans="1:13" x14ac:dyDescent="0.25">
      <c r="A405" s="679"/>
      <c r="B405" s="43"/>
      <c r="C405" s="680"/>
      <c r="D405" s="681"/>
      <c r="E405" s="682"/>
      <c r="F405" s="682"/>
      <c r="G405" s="683"/>
      <c r="H405" s="683"/>
      <c r="I405" s="682"/>
      <c r="J405" s="682"/>
      <c r="K405" s="682"/>
      <c r="L405" s="682"/>
      <c r="M405" s="682"/>
    </row>
    <row r="406" spans="1:13" x14ac:dyDescent="0.25">
      <c r="A406" s="679"/>
      <c r="B406" s="44" t="s">
        <v>179</v>
      </c>
      <c r="C406" s="681">
        <f>+i</f>
        <v>0</v>
      </c>
      <c r="D406" s="681">
        <f>+C404*C406</f>
        <v>0</v>
      </c>
      <c r="E406" s="682"/>
      <c r="F406" s="682"/>
      <c r="G406" s="683"/>
      <c r="H406" s="683"/>
      <c r="I406" s="682"/>
      <c r="J406" s="682"/>
      <c r="K406" s="682"/>
      <c r="L406" s="682"/>
      <c r="M406" s="682"/>
    </row>
    <row r="407" spans="1:13" x14ac:dyDescent="0.25">
      <c r="A407" s="679"/>
      <c r="B407" s="44" t="s">
        <v>180</v>
      </c>
      <c r="C407" s="681">
        <f>+p</f>
        <v>0</v>
      </c>
      <c r="D407" s="681">
        <f>(C404+D406)*C407</f>
        <v>0</v>
      </c>
      <c r="E407" s="682"/>
      <c r="F407" s="682"/>
      <c r="G407" s="683"/>
      <c r="H407" s="683"/>
      <c r="I407" s="682"/>
      <c r="J407" s="682"/>
      <c r="K407" s="682"/>
      <c r="L407" s="682"/>
      <c r="M407" s="682"/>
    </row>
    <row r="408" spans="1:13" x14ac:dyDescent="0.25">
      <c r="A408" s="679"/>
      <c r="B408" s="45" t="s">
        <v>181</v>
      </c>
      <c r="C408" s="680"/>
      <c r="D408" s="685">
        <f>+C404+D406+D407</f>
        <v>0</v>
      </c>
      <c r="E408" s="682"/>
      <c r="F408" s="682"/>
      <c r="G408" s="683"/>
      <c r="H408" s="683"/>
      <c r="I408" s="682"/>
      <c r="J408" s="682"/>
      <c r="K408" s="682"/>
      <c r="L408" s="682"/>
      <c r="M408" s="682"/>
    </row>
    <row r="409" spans="1:13" x14ac:dyDescent="0.25">
      <c r="A409" s="679"/>
      <c r="B409" s="686"/>
      <c r="C409" s="687"/>
      <c r="D409" s="681"/>
      <c r="E409" s="682"/>
      <c r="F409" s="682"/>
      <c r="G409" s="683"/>
      <c r="H409" s="683"/>
      <c r="I409" s="682"/>
      <c r="J409" s="682"/>
      <c r="K409" s="682"/>
      <c r="L409" s="682"/>
      <c r="M409" s="682"/>
    </row>
    <row r="410" spans="1:13" x14ac:dyDescent="0.25">
      <c r="A410" s="679"/>
      <c r="B410" s="686"/>
      <c r="C410" s="675" t="s">
        <v>182</v>
      </c>
      <c r="D410" s="681"/>
      <c r="E410" s="682"/>
      <c r="F410" s="682"/>
      <c r="G410" s="683"/>
      <c r="H410" s="683"/>
      <c r="I410" s="682"/>
      <c r="J410" s="682"/>
      <c r="K410" s="682"/>
      <c r="L410" s="682"/>
      <c r="M410" s="682"/>
    </row>
    <row r="411" spans="1:13" ht="51" x14ac:dyDescent="0.2">
      <c r="A411" s="658" t="s">
        <v>164</v>
      </c>
      <c r="B411" s="698" t="s">
        <v>827</v>
      </c>
      <c r="C411" s="699"/>
      <c r="D411" s="700"/>
      <c r="E411" s="682"/>
      <c r="F411" s="682"/>
      <c r="G411" s="683"/>
      <c r="H411" s="683"/>
      <c r="I411" s="682"/>
      <c r="J411" s="682"/>
      <c r="K411" s="682"/>
      <c r="L411" s="682"/>
      <c r="M411" s="701" t="s">
        <v>545</v>
      </c>
    </row>
    <row r="412" spans="1:13" x14ac:dyDescent="0.2">
      <c r="A412" s="658" t="s">
        <v>165</v>
      </c>
      <c r="B412" s="702" t="s">
        <v>844</v>
      </c>
      <c r="C412" s="699"/>
      <c r="D412" s="700"/>
      <c r="E412" s="682"/>
      <c r="F412" s="682"/>
      <c r="G412" s="683"/>
      <c r="H412" s="683"/>
      <c r="I412" s="682"/>
      <c r="J412" s="682"/>
      <c r="K412" s="682"/>
      <c r="L412" s="682"/>
      <c r="M412" s="682"/>
    </row>
    <row r="413" spans="1:13" x14ac:dyDescent="0.2">
      <c r="A413" s="658" t="s">
        <v>166</v>
      </c>
      <c r="B413" s="702" t="str">
        <f>B418</f>
        <v>MONTARE TABLOURI AUTOMATIZARE</v>
      </c>
      <c r="C413" s="699"/>
      <c r="D413" s="700"/>
      <c r="E413" s="682"/>
      <c r="F413" s="682"/>
      <c r="G413" s="683"/>
      <c r="H413" s="683"/>
      <c r="I413" s="682"/>
      <c r="J413" s="682"/>
      <c r="K413" s="682"/>
      <c r="L413" s="682"/>
      <c r="M413" s="682"/>
    </row>
    <row r="414" spans="1:13" x14ac:dyDescent="0.2">
      <c r="A414" s="703"/>
      <c r="B414" s="702"/>
      <c r="C414" s="699"/>
      <c r="D414" s="700"/>
      <c r="E414" s="682"/>
      <c r="F414" s="682"/>
      <c r="G414" s="683"/>
      <c r="H414" s="683"/>
      <c r="I414" s="682"/>
      <c r="J414" s="682"/>
      <c r="K414" s="682"/>
      <c r="L414" s="682"/>
      <c r="M414" s="682"/>
    </row>
    <row r="415" spans="1:13" ht="13.5" thickBot="1" x14ac:dyDescent="0.25">
      <c r="A415" s="296"/>
      <c r="B415" s="259"/>
      <c r="C415" s="260"/>
      <c r="D415" s="297"/>
    </row>
    <row r="416" spans="1:13" ht="39" thickBot="1" x14ac:dyDescent="0.3">
      <c r="A416" s="413" t="s">
        <v>479</v>
      </c>
      <c r="B416" s="414" t="s">
        <v>480</v>
      </c>
      <c r="C416" s="414" t="s">
        <v>481</v>
      </c>
      <c r="D416" s="494" t="s">
        <v>482</v>
      </c>
      <c r="E416" s="415" t="s">
        <v>483</v>
      </c>
      <c r="F416" s="415" t="s">
        <v>484</v>
      </c>
      <c r="G416" s="415" t="s">
        <v>485</v>
      </c>
      <c r="H416" s="415" t="s">
        <v>486</v>
      </c>
      <c r="I416" s="415" t="s">
        <v>487</v>
      </c>
      <c r="J416" s="415" t="s">
        <v>488</v>
      </c>
      <c r="K416" s="415" t="s">
        <v>489</v>
      </c>
      <c r="L416" s="415" t="s">
        <v>490</v>
      </c>
      <c r="M416" s="416" t="s">
        <v>491</v>
      </c>
    </row>
    <row r="417" spans="1:13" ht="13.5" thickBot="1" x14ac:dyDescent="0.25">
      <c r="A417" s="331"/>
      <c r="B417" s="266"/>
      <c r="C417" s="267"/>
      <c r="D417" s="495"/>
      <c r="E417" s="430"/>
      <c r="F417" s="430"/>
      <c r="G417" s="429"/>
      <c r="H417" s="429"/>
      <c r="I417" s="430"/>
      <c r="J417" s="430"/>
      <c r="K417" s="430"/>
      <c r="L417" s="430"/>
      <c r="M417" s="458"/>
    </row>
    <row r="418" spans="1:13" ht="13.5" thickBot="1" x14ac:dyDescent="0.3">
      <c r="A418" s="311" t="s">
        <v>746</v>
      </c>
      <c r="B418" s="345" t="s">
        <v>747</v>
      </c>
      <c r="C418" s="346" t="s">
        <v>244</v>
      </c>
      <c r="D418" s="479">
        <v>1</v>
      </c>
      <c r="E418" s="460"/>
      <c r="F418" s="460"/>
      <c r="G418" s="461"/>
      <c r="H418" s="461"/>
      <c r="I418" s="460"/>
      <c r="J418" s="460"/>
      <c r="K418" s="460"/>
      <c r="L418" s="460"/>
      <c r="M418" s="462"/>
    </row>
    <row r="419" spans="1:13" x14ac:dyDescent="0.2">
      <c r="A419" s="328" t="s">
        <v>748</v>
      </c>
      <c r="B419" s="343" t="s">
        <v>749</v>
      </c>
      <c r="C419" s="344" t="s">
        <v>244</v>
      </c>
      <c r="D419" s="496">
        <v>1</v>
      </c>
      <c r="E419" s="688"/>
      <c r="F419" s="688"/>
      <c r="G419" s="689"/>
      <c r="H419" s="689"/>
      <c r="I419" s="480">
        <f t="shared" ref="I419" si="133">E419*D419</f>
        <v>0</v>
      </c>
      <c r="J419" s="480">
        <f t="shared" ref="J419" si="134">F419*D419</f>
        <v>0</v>
      </c>
      <c r="K419" s="480">
        <f t="shared" ref="K419" si="135">G419*D419</f>
        <v>0</v>
      </c>
      <c r="L419" s="480">
        <f t="shared" ref="L419" si="136">H419*D419</f>
        <v>0</v>
      </c>
      <c r="M419" s="388">
        <f t="shared" ref="M419" si="137">SUM(I419:L419)</f>
        <v>0</v>
      </c>
    </row>
    <row r="420" spans="1:13" x14ac:dyDescent="0.2">
      <c r="A420" s="289" t="s">
        <v>750</v>
      </c>
      <c r="B420" s="286" t="s">
        <v>751</v>
      </c>
      <c r="C420" s="290" t="s">
        <v>25</v>
      </c>
      <c r="D420" s="384">
        <v>1</v>
      </c>
      <c r="E420" s="690"/>
      <c r="F420" s="690"/>
      <c r="G420" s="691"/>
      <c r="H420" s="691"/>
      <c r="I420" s="210">
        <f t="shared" ref="I420:I452" si="138">E420*D420</f>
        <v>0</v>
      </c>
      <c r="J420" s="210">
        <f t="shared" ref="J420:J452" si="139">F420*D420</f>
        <v>0</v>
      </c>
      <c r="K420" s="210">
        <f t="shared" ref="K420:K452" si="140">G420*D420</f>
        <v>0</v>
      </c>
      <c r="L420" s="210">
        <f t="shared" ref="L420:L452" si="141">H420*D420</f>
        <v>0</v>
      </c>
      <c r="M420" s="379">
        <f t="shared" ref="M420:M452" si="142">SUM(I420:L420)</f>
        <v>0</v>
      </c>
    </row>
    <row r="421" spans="1:13" x14ac:dyDescent="0.2">
      <c r="A421" s="289" t="s">
        <v>752</v>
      </c>
      <c r="B421" s="286" t="s">
        <v>731</v>
      </c>
      <c r="C421" s="290" t="s">
        <v>25</v>
      </c>
      <c r="D421" s="384">
        <v>64</v>
      </c>
      <c r="E421" s="690"/>
      <c r="F421" s="690"/>
      <c r="G421" s="691"/>
      <c r="H421" s="691"/>
      <c r="I421" s="210">
        <f t="shared" si="138"/>
        <v>0</v>
      </c>
      <c r="J421" s="210">
        <f t="shared" si="139"/>
        <v>0</v>
      </c>
      <c r="K421" s="210">
        <f t="shared" si="140"/>
        <v>0</v>
      </c>
      <c r="L421" s="210">
        <f t="shared" si="141"/>
        <v>0</v>
      </c>
      <c r="M421" s="379">
        <f t="shared" si="142"/>
        <v>0</v>
      </c>
    </row>
    <row r="422" spans="1:13" x14ac:dyDescent="0.2">
      <c r="A422" s="289" t="s">
        <v>753</v>
      </c>
      <c r="B422" s="286" t="s">
        <v>733</v>
      </c>
      <c r="C422" s="287" t="s">
        <v>25</v>
      </c>
      <c r="D422" s="384">
        <v>40</v>
      </c>
      <c r="E422" s="690"/>
      <c r="F422" s="690"/>
      <c r="G422" s="691"/>
      <c r="H422" s="691"/>
      <c r="I422" s="210">
        <f t="shared" si="138"/>
        <v>0</v>
      </c>
      <c r="J422" s="210">
        <f t="shared" si="139"/>
        <v>0</v>
      </c>
      <c r="K422" s="210">
        <f t="shared" si="140"/>
        <v>0</v>
      </c>
      <c r="L422" s="210">
        <f t="shared" si="141"/>
        <v>0</v>
      </c>
      <c r="M422" s="379">
        <f t="shared" si="142"/>
        <v>0</v>
      </c>
    </row>
    <row r="423" spans="1:13" x14ac:dyDescent="0.2">
      <c r="A423" s="289" t="s">
        <v>754</v>
      </c>
      <c r="B423" s="286" t="s">
        <v>735</v>
      </c>
      <c r="C423" s="287" t="s">
        <v>25</v>
      </c>
      <c r="D423" s="384">
        <v>256</v>
      </c>
      <c r="E423" s="690"/>
      <c r="F423" s="690"/>
      <c r="G423" s="691"/>
      <c r="H423" s="691"/>
      <c r="I423" s="210">
        <f t="shared" si="138"/>
        <v>0</v>
      </c>
      <c r="J423" s="210">
        <f t="shared" si="139"/>
        <v>0</v>
      </c>
      <c r="K423" s="210">
        <f t="shared" si="140"/>
        <v>0</v>
      </c>
      <c r="L423" s="210">
        <f t="shared" si="141"/>
        <v>0</v>
      </c>
      <c r="M423" s="379">
        <f t="shared" si="142"/>
        <v>0</v>
      </c>
    </row>
    <row r="424" spans="1:13" x14ac:dyDescent="0.2">
      <c r="A424" s="289" t="s">
        <v>755</v>
      </c>
      <c r="B424" s="286" t="s">
        <v>737</v>
      </c>
      <c r="C424" s="287" t="s">
        <v>25</v>
      </c>
      <c r="D424" s="384">
        <v>64</v>
      </c>
      <c r="E424" s="690"/>
      <c r="F424" s="690"/>
      <c r="G424" s="691"/>
      <c r="H424" s="691"/>
      <c r="I424" s="210">
        <f t="shared" si="138"/>
        <v>0</v>
      </c>
      <c r="J424" s="210">
        <f t="shared" si="139"/>
        <v>0</v>
      </c>
      <c r="K424" s="210">
        <f t="shared" si="140"/>
        <v>0</v>
      </c>
      <c r="L424" s="210">
        <f t="shared" si="141"/>
        <v>0</v>
      </c>
      <c r="M424" s="379">
        <f t="shared" si="142"/>
        <v>0</v>
      </c>
    </row>
    <row r="425" spans="1:13" ht="13.5" thickBot="1" x14ac:dyDescent="0.25">
      <c r="A425" s="347" t="s">
        <v>756</v>
      </c>
      <c r="B425" s="348" t="s">
        <v>757</v>
      </c>
      <c r="C425" s="349" t="s">
        <v>244</v>
      </c>
      <c r="D425" s="485">
        <v>1</v>
      </c>
      <c r="E425" s="692"/>
      <c r="F425" s="692"/>
      <c r="G425" s="693"/>
      <c r="H425" s="693"/>
      <c r="I425" s="443">
        <f t="shared" si="138"/>
        <v>0</v>
      </c>
      <c r="J425" s="443">
        <f t="shared" si="139"/>
        <v>0</v>
      </c>
      <c r="K425" s="443">
        <f t="shared" si="140"/>
        <v>0</v>
      </c>
      <c r="L425" s="443">
        <f t="shared" si="141"/>
        <v>0</v>
      </c>
      <c r="M425" s="380">
        <f t="shared" si="142"/>
        <v>0</v>
      </c>
    </row>
    <row r="426" spans="1:13" x14ac:dyDescent="0.2">
      <c r="A426" s="288" t="s">
        <v>758</v>
      </c>
      <c r="B426" s="302" t="s">
        <v>759</v>
      </c>
      <c r="C426" s="303" t="s">
        <v>244</v>
      </c>
      <c r="D426" s="497">
        <v>1</v>
      </c>
      <c r="E426" s="694"/>
      <c r="F426" s="694"/>
      <c r="G426" s="695"/>
      <c r="H426" s="695"/>
      <c r="I426" s="206"/>
      <c r="J426" s="206"/>
      <c r="K426" s="206"/>
      <c r="L426" s="206"/>
      <c r="M426" s="389"/>
    </row>
    <row r="427" spans="1:13" x14ac:dyDescent="0.2">
      <c r="A427" s="289" t="s">
        <v>760</v>
      </c>
      <c r="B427" s="286" t="s">
        <v>761</v>
      </c>
      <c r="C427" s="290" t="s">
        <v>25</v>
      </c>
      <c r="D427" s="384">
        <v>1</v>
      </c>
      <c r="E427" s="690"/>
      <c r="F427" s="690"/>
      <c r="G427" s="691"/>
      <c r="H427" s="691"/>
      <c r="I427" s="210">
        <f t="shared" si="138"/>
        <v>0</v>
      </c>
      <c r="J427" s="210">
        <f t="shared" si="139"/>
        <v>0</v>
      </c>
      <c r="K427" s="210">
        <f t="shared" si="140"/>
        <v>0</v>
      </c>
      <c r="L427" s="210">
        <f t="shared" si="141"/>
        <v>0</v>
      </c>
      <c r="M427" s="379">
        <f t="shared" si="142"/>
        <v>0</v>
      </c>
    </row>
    <row r="428" spans="1:13" x14ac:dyDescent="0.2">
      <c r="A428" s="289" t="s">
        <v>762</v>
      </c>
      <c r="B428" s="286" t="s">
        <v>731</v>
      </c>
      <c r="C428" s="290" t="s">
        <v>25</v>
      </c>
      <c r="D428" s="384">
        <v>103</v>
      </c>
      <c r="E428" s="690"/>
      <c r="F428" s="690"/>
      <c r="G428" s="691"/>
      <c r="H428" s="691"/>
      <c r="I428" s="210">
        <f t="shared" si="138"/>
        <v>0</v>
      </c>
      <c r="J428" s="210">
        <f t="shared" si="139"/>
        <v>0</v>
      </c>
      <c r="K428" s="210">
        <f t="shared" si="140"/>
        <v>0</v>
      </c>
      <c r="L428" s="210">
        <f t="shared" si="141"/>
        <v>0</v>
      </c>
      <c r="M428" s="379">
        <f t="shared" si="142"/>
        <v>0</v>
      </c>
    </row>
    <row r="429" spans="1:13" x14ac:dyDescent="0.2">
      <c r="A429" s="289" t="s">
        <v>763</v>
      </c>
      <c r="B429" s="286" t="s">
        <v>733</v>
      </c>
      <c r="C429" s="287" t="s">
        <v>25</v>
      </c>
      <c r="D429" s="384">
        <v>80</v>
      </c>
      <c r="E429" s="690"/>
      <c r="F429" s="690"/>
      <c r="G429" s="691"/>
      <c r="H429" s="691"/>
      <c r="I429" s="210">
        <f t="shared" si="138"/>
        <v>0</v>
      </c>
      <c r="J429" s="210">
        <f t="shared" si="139"/>
        <v>0</v>
      </c>
      <c r="K429" s="210">
        <f t="shared" si="140"/>
        <v>0</v>
      </c>
      <c r="L429" s="210">
        <f t="shared" si="141"/>
        <v>0</v>
      </c>
      <c r="M429" s="379">
        <f t="shared" si="142"/>
        <v>0</v>
      </c>
    </row>
    <row r="430" spans="1:13" x14ac:dyDescent="0.2">
      <c r="A430" s="289" t="s">
        <v>764</v>
      </c>
      <c r="B430" s="286" t="s">
        <v>735</v>
      </c>
      <c r="C430" s="287" t="s">
        <v>25</v>
      </c>
      <c r="D430" s="384">
        <v>412</v>
      </c>
      <c r="E430" s="690"/>
      <c r="F430" s="690"/>
      <c r="G430" s="691"/>
      <c r="H430" s="691"/>
      <c r="I430" s="210">
        <f t="shared" si="138"/>
        <v>0</v>
      </c>
      <c r="J430" s="210">
        <f t="shared" si="139"/>
        <v>0</v>
      </c>
      <c r="K430" s="210">
        <f t="shared" si="140"/>
        <v>0</v>
      </c>
      <c r="L430" s="210">
        <f t="shared" si="141"/>
        <v>0</v>
      </c>
      <c r="M430" s="379">
        <f t="shared" si="142"/>
        <v>0</v>
      </c>
    </row>
    <row r="431" spans="1:13" x14ac:dyDescent="0.2">
      <c r="A431" s="289" t="s">
        <v>765</v>
      </c>
      <c r="B431" s="286" t="s">
        <v>737</v>
      </c>
      <c r="C431" s="287" t="s">
        <v>25</v>
      </c>
      <c r="D431" s="384">
        <v>103</v>
      </c>
      <c r="E431" s="690"/>
      <c r="F431" s="690"/>
      <c r="G431" s="691"/>
      <c r="H431" s="691"/>
      <c r="I431" s="210">
        <f t="shared" si="138"/>
        <v>0</v>
      </c>
      <c r="J431" s="210">
        <f t="shared" si="139"/>
        <v>0</v>
      </c>
      <c r="K431" s="210">
        <f t="shared" si="140"/>
        <v>0</v>
      </c>
      <c r="L431" s="210">
        <f t="shared" si="141"/>
        <v>0</v>
      </c>
      <c r="M431" s="379">
        <f t="shared" si="142"/>
        <v>0</v>
      </c>
    </row>
    <row r="432" spans="1:13" ht="13.5" thickBot="1" x14ac:dyDescent="0.25">
      <c r="A432" s="293" t="s">
        <v>766</v>
      </c>
      <c r="B432" s="294" t="s">
        <v>757</v>
      </c>
      <c r="C432" s="295" t="s">
        <v>244</v>
      </c>
      <c r="D432" s="386">
        <v>1</v>
      </c>
      <c r="E432" s="696"/>
      <c r="F432" s="696"/>
      <c r="G432" s="697"/>
      <c r="H432" s="697"/>
      <c r="I432" s="425">
        <f t="shared" si="138"/>
        <v>0</v>
      </c>
      <c r="J432" s="425">
        <f t="shared" si="139"/>
        <v>0</v>
      </c>
      <c r="K432" s="425">
        <f t="shared" si="140"/>
        <v>0</v>
      </c>
      <c r="L432" s="425">
        <f t="shared" si="141"/>
        <v>0</v>
      </c>
      <c r="M432" s="381">
        <f t="shared" si="142"/>
        <v>0</v>
      </c>
    </row>
    <row r="433" spans="1:13" x14ac:dyDescent="0.2">
      <c r="A433" s="328" t="s">
        <v>767</v>
      </c>
      <c r="B433" s="343" t="s">
        <v>768</v>
      </c>
      <c r="C433" s="344" t="s">
        <v>244</v>
      </c>
      <c r="D433" s="496">
        <v>1</v>
      </c>
      <c r="E433" s="688"/>
      <c r="F433" s="688"/>
      <c r="G433" s="689"/>
      <c r="H433" s="689"/>
      <c r="I433" s="480"/>
      <c r="J433" s="480"/>
      <c r="K433" s="480"/>
      <c r="L433" s="480"/>
      <c r="M433" s="388"/>
    </row>
    <row r="434" spans="1:13" x14ac:dyDescent="0.2">
      <c r="A434" s="289" t="s">
        <v>769</v>
      </c>
      <c r="B434" s="286" t="s">
        <v>731</v>
      </c>
      <c r="C434" s="290" t="s">
        <v>25</v>
      </c>
      <c r="D434" s="384">
        <v>33</v>
      </c>
      <c r="E434" s="690"/>
      <c r="F434" s="690"/>
      <c r="G434" s="691"/>
      <c r="H434" s="691"/>
      <c r="I434" s="210">
        <f t="shared" si="138"/>
        <v>0</v>
      </c>
      <c r="J434" s="210">
        <f t="shared" si="139"/>
        <v>0</v>
      </c>
      <c r="K434" s="210">
        <f t="shared" si="140"/>
        <v>0</v>
      </c>
      <c r="L434" s="210">
        <f t="shared" si="141"/>
        <v>0</v>
      </c>
      <c r="M434" s="379">
        <f t="shared" si="142"/>
        <v>0</v>
      </c>
    </row>
    <row r="435" spans="1:13" x14ac:dyDescent="0.2">
      <c r="A435" s="289" t="s">
        <v>770</v>
      </c>
      <c r="B435" s="286" t="s">
        <v>733</v>
      </c>
      <c r="C435" s="287" t="s">
        <v>25</v>
      </c>
      <c r="D435" s="384">
        <v>20</v>
      </c>
      <c r="E435" s="690"/>
      <c r="F435" s="690"/>
      <c r="G435" s="691"/>
      <c r="H435" s="691"/>
      <c r="I435" s="210">
        <f t="shared" si="138"/>
        <v>0</v>
      </c>
      <c r="J435" s="210">
        <f t="shared" si="139"/>
        <v>0</v>
      </c>
      <c r="K435" s="210">
        <f t="shared" si="140"/>
        <v>0</v>
      </c>
      <c r="L435" s="210">
        <f t="shared" si="141"/>
        <v>0</v>
      </c>
      <c r="M435" s="379">
        <f t="shared" si="142"/>
        <v>0</v>
      </c>
    </row>
    <row r="436" spans="1:13" x14ac:dyDescent="0.2">
      <c r="A436" s="289" t="s">
        <v>771</v>
      </c>
      <c r="B436" s="286" t="s">
        <v>735</v>
      </c>
      <c r="C436" s="287" t="s">
        <v>25</v>
      </c>
      <c r="D436" s="384">
        <v>132</v>
      </c>
      <c r="E436" s="690"/>
      <c r="F436" s="690"/>
      <c r="G436" s="691"/>
      <c r="H436" s="691"/>
      <c r="I436" s="210">
        <f t="shared" si="138"/>
        <v>0</v>
      </c>
      <c r="J436" s="210">
        <f t="shared" si="139"/>
        <v>0</v>
      </c>
      <c r="K436" s="210">
        <f t="shared" si="140"/>
        <v>0</v>
      </c>
      <c r="L436" s="210">
        <f t="shared" si="141"/>
        <v>0</v>
      </c>
      <c r="M436" s="379">
        <f t="shared" si="142"/>
        <v>0</v>
      </c>
    </row>
    <row r="437" spans="1:13" x14ac:dyDescent="0.2">
      <c r="A437" s="289" t="s">
        <v>772</v>
      </c>
      <c r="B437" s="286" t="s">
        <v>737</v>
      </c>
      <c r="C437" s="287" t="s">
        <v>25</v>
      </c>
      <c r="D437" s="384">
        <v>33</v>
      </c>
      <c r="E437" s="690"/>
      <c r="F437" s="690"/>
      <c r="G437" s="691"/>
      <c r="H437" s="691"/>
      <c r="I437" s="210">
        <f t="shared" si="138"/>
        <v>0</v>
      </c>
      <c r="J437" s="210">
        <f t="shared" si="139"/>
        <v>0</v>
      </c>
      <c r="K437" s="210">
        <f t="shared" si="140"/>
        <v>0</v>
      </c>
      <c r="L437" s="210">
        <f t="shared" si="141"/>
        <v>0</v>
      </c>
      <c r="M437" s="379">
        <f t="shared" si="142"/>
        <v>0</v>
      </c>
    </row>
    <row r="438" spans="1:13" ht="13.5" thickBot="1" x14ac:dyDescent="0.25">
      <c r="A438" s="347" t="s">
        <v>773</v>
      </c>
      <c r="B438" s="348" t="s">
        <v>757</v>
      </c>
      <c r="C438" s="349" t="s">
        <v>244</v>
      </c>
      <c r="D438" s="485">
        <v>1</v>
      </c>
      <c r="E438" s="692"/>
      <c r="F438" s="692"/>
      <c r="G438" s="693"/>
      <c r="H438" s="693"/>
      <c r="I438" s="443">
        <f t="shared" si="138"/>
        <v>0</v>
      </c>
      <c r="J438" s="443">
        <f t="shared" si="139"/>
        <v>0</v>
      </c>
      <c r="K438" s="443">
        <f t="shared" si="140"/>
        <v>0</v>
      </c>
      <c r="L438" s="443">
        <f t="shared" si="141"/>
        <v>0</v>
      </c>
      <c r="M438" s="380">
        <f t="shared" si="142"/>
        <v>0</v>
      </c>
    </row>
    <row r="439" spans="1:13" x14ac:dyDescent="0.2">
      <c r="A439" s="288" t="s">
        <v>774</v>
      </c>
      <c r="B439" s="302" t="s">
        <v>775</v>
      </c>
      <c r="C439" s="303" t="s">
        <v>244</v>
      </c>
      <c r="D439" s="497">
        <v>1</v>
      </c>
      <c r="E439" s="694"/>
      <c r="F439" s="694"/>
      <c r="G439" s="695"/>
      <c r="H439" s="695"/>
      <c r="I439" s="206"/>
      <c r="J439" s="206"/>
      <c r="K439" s="206"/>
      <c r="L439" s="206"/>
      <c r="M439" s="389"/>
    </row>
    <row r="440" spans="1:13" x14ac:dyDescent="0.2">
      <c r="A440" s="289" t="s">
        <v>776</v>
      </c>
      <c r="B440" s="286" t="s">
        <v>777</v>
      </c>
      <c r="C440" s="290" t="s">
        <v>25</v>
      </c>
      <c r="D440" s="384">
        <v>1</v>
      </c>
      <c r="E440" s="690"/>
      <c r="F440" s="690"/>
      <c r="G440" s="691"/>
      <c r="H440" s="691"/>
      <c r="I440" s="210">
        <f t="shared" si="138"/>
        <v>0</v>
      </c>
      <c r="J440" s="210">
        <f t="shared" si="139"/>
        <v>0</v>
      </c>
      <c r="K440" s="210">
        <f t="shared" si="140"/>
        <v>0</v>
      </c>
      <c r="L440" s="210">
        <f t="shared" si="141"/>
        <v>0</v>
      </c>
      <c r="M440" s="379">
        <f t="shared" si="142"/>
        <v>0</v>
      </c>
    </row>
    <row r="441" spans="1:13" x14ac:dyDescent="0.2">
      <c r="A441" s="289" t="s">
        <v>778</v>
      </c>
      <c r="B441" s="286" t="s">
        <v>731</v>
      </c>
      <c r="C441" s="290" t="s">
        <v>25</v>
      </c>
      <c r="D441" s="384">
        <v>28</v>
      </c>
      <c r="E441" s="690"/>
      <c r="F441" s="690"/>
      <c r="G441" s="691"/>
      <c r="H441" s="691"/>
      <c r="I441" s="210">
        <f t="shared" si="138"/>
        <v>0</v>
      </c>
      <c r="J441" s="210">
        <f t="shared" si="139"/>
        <v>0</v>
      </c>
      <c r="K441" s="210">
        <f t="shared" si="140"/>
        <v>0</v>
      </c>
      <c r="L441" s="210">
        <f t="shared" si="141"/>
        <v>0</v>
      </c>
      <c r="M441" s="379">
        <f t="shared" si="142"/>
        <v>0</v>
      </c>
    </row>
    <row r="442" spans="1:13" x14ac:dyDescent="0.2">
      <c r="A442" s="289" t="s">
        <v>779</v>
      </c>
      <c r="B442" s="286" t="s">
        <v>733</v>
      </c>
      <c r="C442" s="287" t="s">
        <v>25</v>
      </c>
      <c r="D442" s="384">
        <v>10</v>
      </c>
      <c r="E442" s="690"/>
      <c r="F442" s="690"/>
      <c r="G442" s="691"/>
      <c r="H442" s="691"/>
      <c r="I442" s="210">
        <f t="shared" si="138"/>
        <v>0</v>
      </c>
      <c r="J442" s="210">
        <f t="shared" si="139"/>
        <v>0</v>
      </c>
      <c r="K442" s="210">
        <f t="shared" si="140"/>
        <v>0</v>
      </c>
      <c r="L442" s="210">
        <f t="shared" si="141"/>
        <v>0</v>
      </c>
      <c r="M442" s="379">
        <f t="shared" si="142"/>
        <v>0</v>
      </c>
    </row>
    <row r="443" spans="1:13" x14ac:dyDescent="0.2">
      <c r="A443" s="289" t="s">
        <v>780</v>
      </c>
      <c r="B443" s="286" t="s">
        <v>735</v>
      </c>
      <c r="C443" s="287" t="s">
        <v>25</v>
      </c>
      <c r="D443" s="384">
        <v>112</v>
      </c>
      <c r="E443" s="690"/>
      <c r="F443" s="690"/>
      <c r="G443" s="691"/>
      <c r="H443" s="691"/>
      <c r="I443" s="210">
        <f t="shared" si="138"/>
        <v>0</v>
      </c>
      <c r="J443" s="210">
        <f t="shared" si="139"/>
        <v>0</v>
      </c>
      <c r="K443" s="210">
        <f t="shared" si="140"/>
        <v>0</v>
      </c>
      <c r="L443" s="210">
        <f t="shared" si="141"/>
        <v>0</v>
      </c>
      <c r="M443" s="379">
        <f t="shared" si="142"/>
        <v>0</v>
      </c>
    </row>
    <row r="444" spans="1:13" x14ac:dyDescent="0.2">
      <c r="A444" s="289" t="s">
        <v>781</v>
      </c>
      <c r="B444" s="286" t="s">
        <v>737</v>
      </c>
      <c r="C444" s="287" t="s">
        <v>25</v>
      </c>
      <c r="D444" s="384">
        <v>28</v>
      </c>
      <c r="E444" s="690"/>
      <c r="F444" s="690"/>
      <c r="G444" s="691"/>
      <c r="H444" s="691"/>
      <c r="I444" s="210">
        <f t="shared" si="138"/>
        <v>0</v>
      </c>
      <c r="J444" s="210">
        <f t="shared" si="139"/>
        <v>0</v>
      </c>
      <c r="K444" s="210">
        <f t="shared" si="140"/>
        <v>0</v>
      </c>
      <c r="L444" s="210">
        <f t="shared" si="141"/>
        <v>0</v>
      </c>
      <c r="M444" s="379">
        <f t="shared" si="142"/>
        <v>0</v>
      </c>
    </row>
    <row r="445" spans="1:13" ht="13.5" thickBot="1" x14ac:dyDescent="0.25">
      <c r="A445" s="293" t="s">
        <v>782</v>
      </c>
      <c r="B445" s="294" t="s">
        <v>757</v>
      </c>
      <c r="C445" s="295" t="s">
        <v>244</v>
      </c>
      <c r="D445" s="386">
        <v>1</v>
      </c>
      <c r="E445" s="696"/>
      <c r="F445" s="696"/>
      <c r="G445" s="697"/>
      <c r="H445" s="697"/>
      <c r="I445" s="425">
        <f t="shared" si="138"/>
        <v>0</v>
      </c>
      <c r="J445" s="425">
        <f t="shared" si="139"/>
        <v>0</v>
      </c>
      <c r="K445" s="425">
        <f t="shared" si="140"/>
        <v>0</v>
      </c>
      <c r="L445" s="425">
        <f t="shared" si="141"/>
        <v>0</v>
      </c>
      <c r="M445" s="381">
        <f t="shared" si="142"/>
        <v>0</v>
      </c>
    </row>
    <row r="446" spans="1:13" x14ac:dyDescent="0.2">
      <c r="A446" s="328" t="s">
        <v>783</v>
      </c>
      <c r="B446" s="343" t="s">
        <v>784</v>
      </c>
      <c r="C446" s="344" t="s">
        <v>244</v>
      </c>
      <c r="D446" s="496">
        <v>1</v>
      </c>
      <c r="E446" s="688"/>
      <c r="F446" s="688"/>
      <c r="G446" s="689"/>
      <c r="H446" s="689"/>
      <c r="I446" s="480"/>
      <c r="J446" s="480"/>
      <c r="K446" s="480"/>
      <c r="L446" s="480"/>
      <c r="M446" s="388"/>
    </row>
    <row r="447" spans="1:13" x14ac:dyDescent="0.2">
      <c r="A447" s="289" t="s">
        <v>785</v>
      </c>
      <c r="B447" s="286" t="s">
        <v>786</v>
      </c>
      <c r="C447" s="290" t="s">
        <v>25</v>
      </c>
      <c r="D447" s="384">
        <v>1</v>
      </c>
      <c r="E447" s="690"/>
      <c r="F447" s="690"/>
      <c r="G447" s="691"/>
      <c r="H447" s="691"/>
      <c r="I447" s="210">
        <f t="shared" si="138"/>
        <v>0</v>
      </c>
      <c r="J447" s="210">
        <f t="shared" si="139"/>
        <v>0</v>
      </c>
      <c r="K447" s="210">
        <f t="shared" si="140"/>
        <v>0</v>
      </c>
      <c r="L447" s="210">
        <f t="shared" si="141"/>
        <v>0</v>
      </c>
      <c r="M447" s="379">
        <f t="shared" si="142"/>
        <v>0</v>
      </c>
    </row>
    <row r="448" spans="1:13" x14ac:dyDescent="0.2">
      <c r="A448" s="289" t="s">
        <v>787</v>
      </c>
      <c r="B448" s="286" t="s">
        <v>731</v>
      </c>
      <c r="C448" s="290" t="s">
        <v>25</v>
      </c>
      <c r="D448" s="384">
        <v>11</v>
      </c>
      <c r="E448" s="690"/>
      <c r="F448" s="690"/>
      <c r="G448" s="691"/>
      <c r="H448" s="691"/>
      <c r="I448" s="210">
        <f t="shared" si="138"/>
        <v>0</v>
      </c>
      <c r="J448" s="210">
        <f t="shared" si="139"/>
        <v>0</v>
      </c>
      <c r="K448" s="210">
        <f t="shared" si="140"/>
        <v>0</v>
      </c>
      <c r="L448" s="210">
        <f t="shared" si="141"/>
        <v>0</v>
      </c>
      <c r="M448" s="379">
        <f t="shared" si="142"/>
        <v>0</v>
      </c>
    </row>
    <row r="449" spans="1:13" x14ac:dyDescent="0.2">
      <c r="A449" s="289" t="s">
        <v>788</v>
      </c>
      <c r="B449" s="286" t="s">
        <v>733</v>
      </c>
      <c r="C449" s="287" t="s">
        <v>25</v>
      </c>
      <c r="D449" s="384">
        <v>2</v>
      </c>
      <c r="E449" s="690"/>
      <c r="F449" s="690"/>
      <c r="G449" s="691"/>
      <c r="H449" s="691"/>
      <c r="I449" s="210">
        <f t="shared" si="138"/>
        <v>0</v>
      </c>
      <c r="J449" s="210">
        <f t="shared" si="139"/>
        <v>0</v>
      </c>
      <c r="K449" s="210">
        <f t="shared" si="140"/>
        <v>0</v>
      </c>
      <c r="L449" s="210">
        <f t="shared" si="141"/>
        <v>0</v>
      </c>
      <c r="M449" s="379">
        <f t="shared" si="142"/>
        <v>0</v>
      </c>
    </row>
    <row r="450" spans="1:13" x14ac:dyDescent="0.2">
      <c r="A450" s="289" t="s">
        <v>789</v>
      </c>
      <c r="B450" s="286" t="s">
        <v>735</v>
      </c>
      <c r="C450" s="287" t="s">
        <v>25</v>
      </c>
      <c r="D450" s="384">
        <v>44</v>
      </c>
      <c r="E450" s="690"/>
      <c r="F450" s="690"/>
      <c r="G450" s="691"/>
      <c r="H450" s="691"/>
      <c r="I450" s="210">
        <f t="shared" si="138"/>
        <v>0</v>
      </c>
      <c r="J450" s="210">
        <f t="shared" si="139"/>
        <v>0</v>
      </c>
      <c r="K450" s="210">
        <f t="shared" si="140"/>
        <v>0</v>
      </c>
      <c r="L450" s="210">
        <f t="shared" si="141"/>
        <v>0</v>
      </c>
      <c r="M450" s="379">
        <f t="shared" si="142"/>
        <v>0</v>
      </c>
    </row>
    <row r="451" spans="1:13" x14ac:dyDescent="0.2">
      <c r="A451" s="289" t="s">
        <v>790</v>
      </c>
      <c r="B451" s="286" t="s">
        <v>737</v>
      </c>
      <c r="C451" s="287" t="s">
        <v>25</v>
      </c>
      <c r="D451" s="384">
        <v>11</v>
      </c>
      <c r="E451" s="690"/>
      <c r="F451" s="690"/>
      <c r="G451" s="691"/>
      <c r="H451" s="691"/>
      <c r="I451" s="210">
        <f t="shared" si="138"/>
        <v>0</v>
      </c>
      <c r="J451" s="210">
        <f t="shared" si="139"/>
        <v>0</v>
      </c>
      <c r="K451" s="210">
        <f t="shared" si="140"/>
        <v>0</v>
      </c>
      <c r="L451" s="210">
        <f t="shared" si="141"/>
        <v>0</v>
      </c>
      <c r="M451" s="379">
        <f t="shared" si="142"/>
        <v>0</v>
      </c>
    </row>
    <row r="452" spans="1:13" ht="13.5" thickBot="1" x14ac:dyDescent="0.25">
      <c r="A452" s="293" t="s">
        <v>791</v>
      </c>
      <c r="B452" s="294" t="s">
        <v>757</v>
      </c>
      <c r="C452" s="295" t="s">
        <v>244</v>
      </c>
      <c r="D452" s="386">
        <v>1</v>
      </c>
      <c r="E452" s="696"/>
      <c r="F452" s="696"/>
      <c r="G452" s="697"/>
      <c r="H452" s="697"/>
      <c r="I452" s="425">
        <f t="shared" si="138"/>
        <v>0</v>
      </c>
      <c r="J452" s="425">
        <f t="shared" si="139"/>
        <v>0</v>
      </c>
      <c r="K452" s="425">
        <f t="shared" si="140"/>
        <v>0</v>
      </c>
      <c r="L452" s="425">
        <f t="shared" si="141"/>
        <v>0</v>
      </c>
      <c r="M452" s="381">
        <f t="shared" si="142"/>
        <v>0</v>
      </c>
    </row>
    <row r="453" spans="1:13" x14ac:dyDescent="0.25">
      <c r="I453" s="412">
        <f>SUM(I419:I452)</f>
        <v>0</v>
      </c>
      <c r="J453" s="412">
        <f t="shared" ref="J453:M453" si="143">SUM(J419:J452)</f>
        <v>0</v>
      </c>
      <c r="K453" s="412">
        <f t="shared" si="143"/>
        <v>0</v>
      </c>
      <c r="L453" s="412">
        <f t="shared" si="143"/>
        <v>0</v>
      </c>
      <c r="M453" s="412">
        <f t="shared" si="143"/>
        <v>0</v>
      </c>
    </row>
    <row r="454" spans="1:13" x14ac:dyDescent="0.25">
      <c r="B454" s="36" t="s">
        <v>170</v>
      </c>
      <c r="C454" s="454"/>
      <c r="D454" s="455"/>
    </row>
    <row r="455" spans="1:13" x14ac:dyDescent="0.25">
      <c r="B455" s="37" t="s">
        <v>171</v>
      </c>
      <c r="C455" s="455">
        <f>+I453</f>
        <v>0</v>
      </c>
      <c r="D455" s="455"/>
    </row>
    <row r="456" spans="1:13" x14ac:dyDescent="0.25">
      <c r="B456" s="37" t="s">
        <v>172</v>
      </c>
      <c r="C456" s="455">
        <f>+J453</f>
        <v>0</v>
      </c>
      <c r="D456" s="455"/>
    </row>
    <row r="457" spans="1:13" x14ac:dyDescent="0.25">
      <c r="B457" s="37" t="s">
        <v>173</v>
      </c>
      <c r="C457" s="455">
        <f>+K453</f>
        <v>0</v>
      </c>
      <c r="D457" s="455"/>
    </row>
    <row r="458" spans="1:13" x14ac:dyDescent="0.25">
      <c r="B458" s="38" t="s">
        <v>174</v>
      </c>
      <c r="C458" s="456">
        <f>+L453</f>
        <v>0</v>
      </c>
      <c r="D458" s="455"/>
    </row>
    <row r="459" spans="1:13" x14ac:dyDescent="0.25">
      <c r="B459" s="39" t="s">
        <v>175</v>
      </c>
      <c r="C459" s="405">
        <f>SUM(C455:C458)</f>
        <v>0</v>
      </c>
      <c r="D459" s="455"/>
    </row>
    <row r="460" spans="1:13" x14ac:dyDescent="0.25">
      <c r="B460" s="40"/>
      <c r="C460" s="457"/>
      <c r="D460" s="455"/>
    </row>
    <row r="461" spans="1:13" x14ac:dyDescent="0.25">
      <c r="B461" s="41"/>
      <c r="C461" s="457"/>
      <c r="D461" s="455"/>
    </row>
    <row r="462" spans="1:13" x14ac:dyDescent="0.25">
      <c r="A462" s="679"/>
      <c r="B462" s="41" t="s">
        <v>176</v>
      </c>
      <c r="C462" s="680"/>
      <c r="D462" s="681"/>
      <c r="E462" s="682"/>
      <c r="F462" s="682"/>
      <c r="G462" s="683"/>
      <c r="H462" s="683"/>
      <c r="I462" s="682"/>
      <c r="J462" s="682"/>
      <c r="K462" s="682"/>
      <c r="L462" s="682"/>
      <c r="M462" s="682"/>
    </row>
    <row r="463" spans="1:13" x14ac:dyDescent="0.25">
      <c r="A463" s="679"/>
      <c r="B463" s="41" t="s">
        <v>177</v>
      </c>
      <c r="C463" s="674">
        <v>2.2499999999999999E-2</v>
      </c>
      <c r="D463" s="681">
        <f>+C456*C463</f>
        <v>0</v>
      </c>
      <c r="E463" s="682"/>
      <c r="F463" s="682"/>
      <c r="G463" s="683"/>
      <c r="H463" s="683"/>
      <c r="I463" s="682"/>
      <c r="J463" s="682"/>
      <c r="K463" s="682"/>
      <c r="L463" s="682"/>
      <c r="M463" s="682"/>
    </row>
    <row r="464" spans="1:13" x14ac:dyDescent="0.25">
      <c r="A464" s="679"/>
      <c r="B464" s="41"/>
      <c r="C464" s="680"/>
      <c r="D464" s="681"/>
      <c r="E464" s="682"/>
      <c r="F464" s="682"/>
      <c r="G464" s="683"/>
      <c r="H464" s="683"/>
      <c r="I464" s="682"/>
      <c r="J464" s="682"/>
      <c r="K464" s="682"/>
      <c r="L464" s="682"/>
      <c r="M464" s="682"/>
    </row>
    <row r="465" spans="1:13" x14ac:dyDescent="0.25">
      <c r="A465" s="679"/>
      <c r="B465" s="36" t="s">
        <v>178</v>
      </c>
      <c r="C465" s="680"/>
      <c r="D465" s="681"/>
      <c r="E465" s="682"/>
      <c r="F465" s="682"/>
      <c r="G465" s="683"/>
      <c r="H465" s="683"/>
      <c r="I465" s="682"/>
      <c r="J465" s="682"/>
      <c r="K465" s="682"/>
      <c r="L465" s="682"/>
      <c r="M465" s="682"/>
    </row>
    <row r="466" spans="1:13" x14ac:dyDescent="0.25">
      <c r="A466" s="679"/>
      <c r="B466" s="37" t="s">
        <v>171</v>
      </c>
      <c r="C466" s="681">
        <f>+C455</f>
        <v>0</v>
      </c>
      <c r="D466" s="681"/>
      <c r="E466" s="682"/>
      <c r="F466" s="682"/>
      <c r="G466" s="683"/>
      <c r="H466" s="683"/>
      <c r="I466" s="682"/>
      <c r="J466" s="682"/>
      <c r="K466" s="682"/>
      <c r="L466" s="682"/>
      <c r="M466" s="682"/>
    </row>
    <row r="467" spans="1:13" x14ac:dyDescent="0.25">
      <c r="A467" s="679"/>
      <c r="B467" s="37" t="s">
        <v>172</v>
      </c>
      <c r="C467" s="681">
        <f>+C456+D463</f>
        <v>0</v>
      </c>
      <c r="D467" s="681"/>
      <c r="E467" s="682"/>
      <c r="F467" s="682"/>
      <c r="G467" s="683"/>
      <c r="H467" s="683"/>
      <c r="I467" s="682"/>
      <c r="J467" s="682"/>
      <c r="K467" s="682"/>
      <c r="L467" s="682"/>
      <c r="M467" s="682"/>
    </row>
    <row r="468" spans="1:13" x14ac:dyDescent="0.25">
      <c r="A468" s="679"/>
      <c r="B468" s="37" t="s">
        <v>173</v>
      </c>
      <c r="C468" s="681">
        <f>+C457</f>
        <v>0</v>
      </c>
      <c r="D468" s="681"/>
      <c r="E468" s="682"/>
      <c r="F468" s="682"/>
      <c r="G468" s="683"/>
      <c r="H468" s="683"/>
      <c r="I468" s="682"/>
      <c r="J468" s="682"/>
      <c r="K468" s="682"/>
      <c r="L468" s="682"/>
      <c r="M468" s="682"/>
    </row>
    <row r="469" spans="1:13" x14ac:dyDescent="0.25">
      <c r="A469" s="679"/>
      <c r="B469" s="42" t="s">
        <v>174</v>
      </c>
      <c r="C469" s="684">
        <f>+C458</f>
        <v>0</v>
      </c>
      <c r="D469" s="681"/>
      <c r="E469" s="682"/>
      <c r="F469" s="682"/>
      <c r="G469" s="683"/>
      <c r="H469" s="683"/>
      <c r="I469" s="682"/>
      <c r="J469" s="682"/>
      <c r="K469" s="682"/>
      <c r="L469" s="682"/>
      <c r="M469" s="682"/>
    </row>
    <row r="470" spans="1:13" x14ac:dyDescent="0.25">
      <c r="A470" s="679"/>
      <c r="B470" s="39" t="s">
        <v>175</v>
      </c>
      <c r="C470" s="685">
        <f>SUM(C466:C469)</f>
        <v>0</v>
      </c>
      <c r="D470" s="681"/>
      <c r="E470" s="682"/>
      <c r="F470" s="682"/>
      <c r="G470" s="683"/>
      <c r="H470" s="683"/>
      <c r="I470" s="682"/>
      <c r="J470" s="682"/>
      <c r="K470" s="682"/>
      <c r="L470" s="682"/>
      <c r="M470" s="682"/>
    </row>
    <row r="471" spans="1:13" x14ac:dyDescent="0.25">
      <c r="A471" s="679"/>
      <c r="B471" s="43"/>
      <c r="C471" s="680"/>
      <c r="D471" s="681"/>
      <c r="E471" s="682"/>
      <c r="F471" s="682"/>
      <c r="G471" s="683"/>
      <c r="H471" s="683"/>
      <c r="I471" s="682"/>
      <c r="J471" s="682"/>
      <c r="K471" s="682"/>
      <c r="L471" s="682"/>
      <c r="M471" s="682"/>
    </row>
    <row r="472" spans="1:13" x14ac:dyDescent="0.25">
      <c r="A472" s="679"/>
      <c r="B472" s="44" t="s">
        <v>179</v>
      </c>
      <c r="C472" s="681">
        <f>+i</f>
        <v>0</v>
      </c>
      <c r="D472" s="681">
        <f>+C470*C472</f>
        <v>0</v>
      </c>
      <c r="E472" s="682"/>
      <c r="F472" s="682"/>
      <c r="G472" s="683"/>
      <c r="H472" s="683"/>
      <c r="I472" s="682"/>
      <c r="J472" s="682"/>
      <c r="K472" s="682"/>
      <c r="L472" s="682"/>
      <c r="M472" s="682"/>
    </row>
    <row r="473" spans="1:13" x14ac:dyDescent="0.25">
      <c r="A473" s="679"/>
      <c r="B473" s="44" t="s">
        <v>180</v>
      </c>
      <c r="C473" s="681">
        <f>+p</f>
        <v>0</v>
      </c>
      <c r="D473" s="681">
        <f>(C470+D472)*C473</f>
        <v>0</v>
      </c>
      <c r="E473" s="682"/>
      <c r="F473" s="682"/>
      <c r="G473" s="683"/>
      <c r="H473" s="683"/>
      <c r="I473" s="682"/>
      <c r="J473" s="682"/>
      <c r="K473" s="682"/>
      <c r="L473" s="682"/>
      <c r="M473" s="682"/>
    </row>
    <row r="474" spans="1:13" x14ac:dyDescent="0.25">
      <c r="A474" s="679"/>
      <c r="B474" s="45" t="s">
        <v>181</v>
      </c>
      <c r="C474" s="680"/>
      <c r="D474" s="685">
        <f>+C470+D472+D473</f>
        <v>0</v>
      </c>
      <c r="E474" s="682"/>
      <c r="F474" s="682"/>
      <c r="G474" s="683"/>
      <c r="H474" s="683"/>
      <c r="I474" s="682"/>
      <c r="J474" s="682"/>
      <c r="K474" s="682"/>
      <c r="L474" s="682"/>
      <c r="M474" s="682"/>
    </row>
    <row r="475" spans="1:13" x14ac:dyDescent="0.25">
      <c r="A475" s="679"/>
      <c r="B475" s="686"/>
      <c r="C475" s="687"/>
      <c r="D475" s="681"/>
      <c r="E475" s="682"/>
      <c r="F475" s="682"/>
      <c r="G475" s="683"/>
      <c r="H475" s="683"/>
      <c r="I475" s="682"/>
      <c r="J475" s="682"/>
      <c r="K475" s="682"/>
      <c r="L475" s="682"/>
      <c r="M475" s="682"/>
    </row>
    <row r="476" spans="1:13" x14ac:dyDescent="0.25">
      <c r="A476" s="679"/>
      <c r="B476" s="686"/>
      <c r="C476" s="675" t="s">
        <v>182</v>
      </c>
      <c r="D476" s="681"/>
      <c r="E476" s="682"/>
      <c r="F476" s="682"/>
      <c r="G476" s="683"/>
      <c r="H476" s="683"/>
      <c r="I476" s="682"/>
      <c r="J476" s="682"/>
      <c r="K476" s="682"/>
      <c r="L476" s="682"/>
      <c r="M476" s="682"/>
    </row>
  </sheetData>
  <sheetProtection algorithmName="SHA-512" hashValue="RvCW9gEX9uJYxVX3KTxdnZmjHgUzIzVxKW1ra8UvE92eB0a0T1sLiWE43PgOU8rO1hBmilf6KVKrTbpfukV8dg==" saltValue="AeelVWa0cXhH705vNWR5Lw==" spinCount="100000" sheet="1" objects="1" scenarios="1"/>
  <customSheetViews>
    <customSheetView guid="{6CAB3AA1-4052-4182-9A19-891B6FE2556E}" showPageBreaks="1" printArea="1" view="pageBreakPreview" topLeftCell="A117">
      <selection activeCell="D152" sqref="D152"/>
      <rowBreaks count="2" manualBreakCount="2">
        <brk id="74" max="16383" man="1"/>
        <brk id="105" max="16383" man="1"/>
      </rowBreaks>
      <colBreaks count="1" manualBreakCount="1">
        <brk id="13" max="1048575" man="1"/>
      </colBreaks>
      <pageMargins left="0.7" right="0.7" top="0.75" bottom="0.75" header="0.3" footer="0.3"/>
      <pageSetup paperSize="9" scale="49" orientation="portrait" r:id="rId1"/>
    </customSheetView>
    <customSheetView guid="{82314C13-0B75-4B07-8D1F-F8CAE284F715}" showPageBreaks="1" printArea="1" view="pageBreakPreview" topLeftCell="A118">
      <selection activeCell="D152" sqref="D152"/>
      <rowBreaks count="2" manualBreakCount="2">
        <brk id="74" max="16383" man="1"/>
        <brk id="105" max="16383" man="1"/>
      </rowBreaks>
      <colBreaks count="1" manualBreakCount="1">
        <brk id="13" max="1048575" man="1"/>
      </colBreaks>
      <pageMargins left="0.7" right="0.7" top="0.75" bottom="0.75" header="0.3" footer="0.3"/>
      <pageSetup paperSize="9" scale="49" orientation="portrait" r:id="rId2"/>
    </customSheetView>
  </customSheetViews>
  <mergeCells count="20">
    <mergeCell ref="A246:A250"/>
    <mergeCell ref="A251:A256"/>
    <mergeCell ref="A257:A262"/>
    <mergeCell ref="A263:A267"/>
    <mergeCell ref="A290:A294"/>
    <mergeCell ref="A268:A273"/>
    <mergeCell ref="A274:A279"/>
    <mergeCell ref="A280:A284"/>
    <mergeCell ref="A285:A289"/>
    <mergeCell ref="A6:M6"/>
    <mergeCell ref="A84:M84"/>
    <mergeCell ref="A120:M120"/>
    <mergeCell ref="A172:A176"/>
    <mergeCell ref="A177:A180"/>
    <mergeCell ref="A240:A245"/>
    <mergeCell ref="A181:A185"/>
    <mergeCell ref="A186:A189"/>
    <mergeCell ref="A190:A194"/>
    <mergeCell ref="A195:A198"/>
    <mergeCell ref="A199:A203"/>
  </mergeCells>
  <pageMargins left="0.7" right="0.7" top="0.75" bottom="0.75" header="0.3" footer="0.3"/>
  <pageSetup paperSize="9" scale="49" orientation="portrait" r:id="rId3"/>
  <rowBreaks count="7" manualBreakCount="7">
    <brk id="78" max="12" man="1"/>
    <brk id="114" max="12" man="1"/>
    <brk id="164" max="16383" man="1"/>
    <brk id="231" max="16383" man="1"/>
    <brk id="322" max="16383" man="1"/>
    <brk id="372" max="16383" man="1"/>
    <brk id="410"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1"/>
  <sheetViews>
    <sheetView view="pageBreakPreview" topLeftCell="A302" zoomScaleSheetLayoutView="100" workbookViewId="0">
      <selection activeCell="G333" sqref="G333"/>
    </sheetView>
  </sheetViews>
  <sheetFormatPr defaultRowHeight="12.75" outlineLevelCol="1" x14ac:dyDescent="0.2"/>
  <cols>
    <col min="1" max="1" width="3.7109375" style="238" bestFit="1" customWidth="1"/>
    <col min="2" max="2" width="4.7109375" style="390" customWidth="1"/>
    <col min="3" max="3" width="5.7109375" style="239" customWidth="1"/>
    <col min="4" max="4" width="20.5703125" style="240" customWidth="1"/>
    <col min="5" max="5" width="9.5703125" style="241" customWidth="1"/>
    <col min="6" max="6" width="11.7109375" style="238" customWidth="1"/>
    <col min="7" max="7" width="10.28515625" style="238" customWidth="1"/>
    <col min="8" max="8" width="12.85546875" style="242" customWidth="1"/>
    <col min="9" max="9" width="14.5703125" style="243" customWidth="1"/>
    <col min="10" max="10" width="14.5703125" style="244" customWidth="1"/>
    <col min="11" max="11" width="9.140625" style="238" hidden="1" customWidth="1" outlineLevel="1"/>
    <col min="12" max="12" width="9.140625" style="238" collapsed="1"/>
    <col min="13" max="230" width="9.140625" style="238"/>
    <col min="231" max="231" width="0.28515625" style="238" customWidth="1"/>
    <col min="232" max="232" width="5.7109375" style="238" customWidth="1"/>
    <col min="233" max="233" width="20.5703125" style="238" customWidth="1"/>
    <col min="234" max="234" width="9.5703125" style="238" customWidth="1"/>
    <col min="235" max="235" width="11.7109375" style="238" customWidth="1"/>
    <col min="236" max="236" width="10.28515625" style="238" customWidth="1"/>
    <col min="237" max="237" width="12.85546875" style="238" customWidth="1"/>
    <col min="238" max="239" width="14.5703125" style="238" customWidth="1"/>
    <col min="240" max="249" width="9.140625" style="238" customWidth="1"/>
    <col min="250" max="486" width="9.140625" style="238"/>
    <col min="487" max="487" width="0.28515625" style="238" customWidth="1"/>
    <col min="488" max="488" width="5.7109375" style="238" customWidth="1"/>
    <col min="489" max="489" width="20.5703125" style="238" customWidth="1"/>
    <col min="490" max="490" width="9.5703125" style="238" customWidth="1"/>
    <col min="491" max="491" width="11.7109375" style="238" customWidth="1"/>
    <col min="492" max="492" width="10.28515625" style="238" customWidth="1"/>
    <col min="493" max="493" width="12.85546875" style="238" customWidth="1"/>
    <col min="494" max="495" width="14.5703125" style="238" customWidth="1"/>
    <col min="496" max="505" width="9.140625" style="238" customWidth="1"/>
    <col min="506" max="742" width="9.140625" style="238"/>
    <col min="743" max="743" width="0.28515625" style="238" customWidth="1"/>
    <col min="744" max="744" width="5.7109375" style="238" customWidth="1"/>
    <col min="745" max="745" width="20.5703125" style="238" customWidth="1"/>
    <col min="746" max="746" width="9.5703125" style="238" customWidth="1"/>
    <col min="747" max="747" width="11.7109375" style="238" customWidth="1"/>
    <col min="748" max="748" width="10.28515625" style="238" customWidth="1"/>
    <col min="749" max="749" width="12.85546875" style="238" customWidth="1"/>
    <col min="750" max="751" width="14.5703125" style="238" customWidth="1"/>
    <col min="752" max="761" width="9.140625" style="238" customWidth="1"/>
    <col min="762" max="998" width="9.140625" style="238"/>
    <col min="999" max="999" width="0.28515625" style="238" customWidth="1"/>
    <col min="1000" max="1000" width="5.7109375" style="238" customWidth="1"/>
    <col min="1001" max="1001" width="20.5703125" style="238" customWidth="1"/>
    <col min="1002" max="1002" width="9.5703125" style="238" customWidth="1"/>
    <col min="1003" max="1003" width="11.7109375" style="238" customWidth="1"/>
    <col min="1004" max="1004" width="10.28515625" style="238" customWidth="1"/>
    <col min="1005" max="1005" width="12.85546875" style="238" customWidth="1"/>
    <col min="1006" max="1007" width="14.5703125" style="238" customWidth="1"/>
    <col min="1008" max="1017" width="9.140625" style="238" customWidth="1"/>
    <col min="1018" max="1254" width="9.140625" style="238"/>
    <col min="1255" max="1255" width="0.28515625" style="238" customWidth="1"/>
    <col min="1256" max="1256" width="5.7109375" style="238" customWidth="1"/>
    <col min="1257" max="1257" width="20.5703125" style="238" customWidth="1"/>
    <col min="1258" max="1258" width="9.5703125" style="238" customWidth="1"/>
    <col min="1259" max="1259" width="11.7109375" style="238" customWidth="1"/>
    <col min="1260" max="1260" width="10.28515625" style="238" customWidth="1"/>
    <col min="1261" max="1261" width="12.85546875" style="238" customWidth="1"/>
    <col min="1262" max="1263" width="14.5703125" style="238" customWidth="1"/>
    <col min="1264" max="1273" width="9.140625" style="238" customWidth="1"/>
    <col min="1274" max="1510" width="9.140625" style="238"/>
    <col min="1511" max="1511" width="0.28515625" style="238" customWidth="1"/>
    <col min="1512" max="1512" width="5.7109375" style="238" customWidth="1"/>
    <col min="1513" max="1513" width="20.5703125" style="238" customWidth="1"/>
    <col min="1514" max="1514" width="9.5703125" style="238" customWidth="1"/>
    <col min="1515" max="1515" width="11.7109375" style="238" customWidth="1"/>
    <col min="1516" max="1516" width="10.28515625" style="238" customWidth="1"/>
    <col min="1517" max="1517" width="12.85546875" style="238" customWidth="1"/>
    <col min="1518" max="1519" width="14.5703125" style="238" customWidth="1"/>
    <col min="1520" max="1529" width="9.140625" style="238" customWidth="1"/>
    <col min="1530" max="1766" width="9.140625" style="238"/>
    <col min="1767" max="1767" width="0.28515625" style="238" customWidth="1"/>
    <col min="1768" max="1768" width="5.7109375" style="238" customWidth="1"/>
    <col min="1769" max="1769" width="20.5703125" style="238" customWidth="1"/>
    <col min="1770" max="1770" width="9.5703125" style="238" customWidth="1"/>
    <col min="1771" max="1771" width="11.7109375" style="238" customWidth="1"/>
    <col min="1772" max="1772" width="10.28515625" style="238" customWidth="1"/>
    <col min="1773" max="1773" width="12.85546875" style="238" customWidth="1"/>
    <col min="1774" max="1775" width="14.5703125" style="238" customWidth="1"/>
    <col min="1776" max="1785" width="9.140625" style="238" customWidth="1"/>
    <col min="1786" max="2022" width="9.140625" style="238"/>
    <col min="2023" max="2023" width="0.28515625" style="238" customWidth="1"/>
    <col min="2024" max="2024" width="5.7109375" style="238" customWidth="1"/>
    <col min="2025" max="2025" width="20.5703125" style="238" customWidth="1"/>
    <col min="2026" max="2026" width="9.5703125" style="238" customWidth="1"/>
    <col min="2027" max="2027" width="11.7109375" style="238" customWidth="1"/>
    <col min="2028" max="2028" width="10.28515625" style="238" customWidth="1"/>
    <col min="2029" max="2029" width="12.85546875" style="238" customWidth="1"/>
    <col min="2030" max="2031" width="14.5703125" style="238" customWidth="1"/>
    <col min="2032" max="2041" width="9.140625" style="238" customWidth="1"/>
    <col min="2042" max="2278" width="9.140625" style="238"/>
    <col min="2279" max="2279" width="0.28515625" style="238" customWidth="1"/>
    <col min="2280" max="2280" width="5.7109375" style="238" customWidth="1"/>
    <col min="2281" max="2281" width="20.5703125" style="238" customWidth="1"/>
    <col min="2282" max="2282" width="9.5703125" style="238" customWidth="1"/>
    <col min="2283" max="2283" width="11.7109375" style="238" customWidth="1"/>
    <col min="2284" max="2284" width="10.28515625" style="238" customWidth="1"/>
    <col min="2285" max="2285" width="12.85546875" style="238" customWidth="1"/>
    <col min="2286" max="2287" width="14.5703125" style="238" customWidth="1"/>
    <col min="2288" max="2297" width="9.140625" style="238" customWidth="1"/>
    <col min="2298" max="2534" width="9.140625" style="238"/>
    <col min="2535" max="2535" width="0.28515625" style="238" customWidth="1"/>
    <col min="2536" max="2536" width="5.7109375" style="238" customWidth="1"/>
    <col min="2537" max="2537" width="20.5703125" style="238" customWidth="1"/>
    <col min="2538" max="2538" width="9.5703125" style="238" customWidth="1"/>
    <col min="2539" max="2539" width="11.7109375" style="238" customWidth="1"/>
    <col min="2540" max="2540" width="10.28515625" style="238" customWidth="1"/>
    <col min="2541" max="2541" width="12.85546875" style="238" customWidth="1"/>
    <col min="2542" max="2543" width="14.5703125" style="238" customWidth="1"/>
    <col min="2544" max="2553" width="9.140625" style="238" customWidth="1"/>
    <col min="2554" max="2790" width="9.140625" style="238"/>
    <col min="2791" max="2791" width="0.28515625" style="238" customWidth="1"/>
    <col min="2792" max="2792" width="5.7109375" style="238" customWidth="1"/>
    <col min="2793" max="2793" width="20.5703125" style="238" customWidth="1"/>
    <col min="2794" max="2794" width="9.5703125" style="238" customWidth="1"/>
    <col min="2795" max="2795" width="11.7109375" style="238" customWidth="1"/>
    <col min="2796" max="2796" width="10.28515625" style="238" customWidth="1"/>
    <col min="2797" max="2797" width="12.85546875" style="238" customWidth="1"/>
    <col min="2798" max="2799" width="14.5703125" style="238" customWidth="1"/>
    <col min="2800" max="2809" width="9.140625" style="238" customWidth="1"/>
    <col min="2810" max="3046" width="9.140625" style="238"/>
    <col min="3047" max="3047" width="0.28515625" style="238" customWidth="1"/>
    <col min="3048" max="3048" width="5.7109375" style="238" customWidth="1"/>
    <col min="3049" max="3049" width="20.5703125" style="238" customWidth="1"/>
    <col min="3050" max="3050" width="9.5703125" style="238" customWidth="1"/>
    <col min="3051" max="3051" width="11.7109375" style="238" customWidth="1"/>
    <col min="3052" max="3052" width="10.28515625" style="238" customWidth="1"/>
    <col min="3053" max="3053" width="12.85546875" style="238" customWidth="1"/>
    <col min="3054" max="3055" width="14.5703125" style="238" customWidth="1"/>
    <col min="3056" max="3065" width="9.140625" style="238" customWidth="1"/>
    <col min="3066" max="3302" width="9.140625" style="238"/>
    <col min="3303" max="3303" width="0.28515625" style="238" customWidth="1"/>
    <col min="3304" max="3304" width="5.7109375" style="238" customWidth="1"/>
    <col min="3305" max="3305" width="20.5703125" style="238" customWidth="1"/>
    <col min="3306" max="3306" width="9.5703125" style="238" customWidth="1"/>
    <col min="3307" max="3307" width="11.7109375" style="238" customWidth="1"/>
    <col min="3308" max="3308" width="10.28515625" style="238" customWidth="1"/>
    <col min="3309" max="3309" width="12.85546875" style="238" customWidth="1"/>
    <col min="3310" max="3311" width="14.5703125" style="238" customWidth="1"/>
    <col min="3312" max="3321" width="9.140625" style="238" customWidth="1"/>
    <col min="3322" max="3558" width="9.140625" style="238"/>
    <col min="3559" max="3559" width="0.28515625" style="238" customWidth="1"/>
    <col min="3560" max="3560" width="5.7109375" style="238" customWidth="1"/>
    <col min="3561" max="3561" width="20.5703125" style="238" customWidth="1"/>
    <col min="3562" max="3562" width="9.5703125" style="238" customWidth="1"/>
    <col min="3563" max="3563" width="11.7109375" style="238" customWidth="1"/>
    <col min="3564" max="3564" width="10.28515625" style="238" customWidth="1"/>
    <col min="3565" max="3565" width="12.85546875" style="238" customWidth="1"/>
    <col min="3566" max="3567" width="14.5703125" style="238" customWidth="1"/>
    <col min="3568" max="3577" width="9.140625" style="238" customWidth="1"/>
    <col min="3578" max="3814" width="9.140625" style="238"/>
    <col min="3815" max="3815" width="0.28515625" style="238" customWidth="1"/>
    <col min="3816" max="3816" width="5.7109375" style="238" customWidth="1"/>
    <col min="3817" max="3817" width="20.5703125" style="238" customWidth="1"/>
    <col min="3818" max="3818" width="9.5703125" style="238" customWidth="1"/>
    <col min="3819" max="3819" width="11.7109375" style="238" customWidth="1"/>
    <col min="3820" max="3820" width="10.28515625" style="238" customWidth="1"/>
    <col min="3821" max="3821" width="12.85546875" style="238" customWidth="1"/>
    <col min="3822" max="3823" width="14.5703125" style="238" customWidth="1"/>
    <col min="3824" max="3833" width="9.140625" style="238" customWidth="1"/>
    <col min="3834" max="4070" width="9.140625" style="238"/>
    <col min="4071" max="4071" width="0.28515625" style="238" customWidth="1"/>
    <col min="4072" max="4072" width="5.7109375" style="238" customWidth="1"/>
    <col min="4073" max="4073" width="20.5703125" style="238" customWidth="1"/>
    <col min="4074" max="4074" width="9.5703125" style="238" customWidth="1"/>
    <col min="4075" max="4075" width="11.7109375" style="238" customWidth="1"/>
    <col min="4076" max="4076" width="10.28515625" style="238" customWidth="1"/>
    <col min="4077" max="4077" width="12.85546875" style="238" customWidth="1"/>
    <col min="4078" max="4079" width="14.5703125" style="238" customWidth="1"/>
    <col min="4080" max="4089" width="9.140625" style="238" customWidth="1"/>
    <col min="4090" max="4326" width="9.140625" style="238"/>
    <col min="4327" max="4327" width="0.28515625" style="238" customWidth="1"/>
    <col min="4328" max="4328" width="5.7109375" style="238" customWidth="1"/>
    <col min="4329" max="4329" width="20.5703125" style="238" customWidth="1"/>
    <col min="4330" max="4330" width="9.5703125" style="238" customWidth="1"/>
    <col min="4331" max="4331" width="11.7109375" style="238" customWidth="1"/>
    <col min="4332" max="4332" width="10.28515625" style="238" customWidth="1"/>
    <col min="4333" max="4333" width="12.85546875" style="238" customWidth="1"/>
    <col min="4334" max="4335" width="14.5703125" style="238" customWidth="1"/>
    <col min="4336" max="4345" width="9.140625" style="238" customWidth="1"/>
    <col min="4346" max="4582" width="9.140625" style="238"/>
    <col min="4583" max="4583" width="0.28515625" style="238" customWidth="1"/>
    <col min="4584" max="4584" width="5.7109375" style="238" customWidth="1"/>
    <col min="4585" max="4585" width="20.5703125" style="238" customWidth="1"/>
    <col min="4586" max="4586" width="9.5703125" style="238" customWidth="1"/>
    <col min="4587" max="4587" width="11.7109375" style="238" customWidth="1"/>
    <col min="4588" max="4588" width="10.28515625" style="238" customWidth="1"/>
    <col min="4589" max="4589" width="12.85546875" style="238" customWidth="1"/>
    <col min="4590" max="4591" width="14.5703125" style="238" customWidth="1"/>
    <col min="4592" max="4601" width="9.140625" style="238" customWidth="1"/>
    <col min="4602" max="4838" width="9.140625" style="238"/>
    <col min="4839" max="4839" width="0.28515625" style="238" customWidth="1"/>
    <col min="4840" max="4840" width="5.7109375" style="238" customWidth="1"/>
    <col min="4841" max="4841" width="20.5703125" style="238" customWidth="1"/>
    <col min="4842" max="4842" width="9.5703125" style="238" customWidth="1"/>
    <col min="4843" max="4843" width="11.7109375" style="238" customWidth="1"/>
    <col min="4844" max="4844" width="10.28515625" style="238" customWidth="1"/>
    <col min="4845" max="4845" width="12.85546875" style="238" customWidth="1"/>
    <col min="4846" max="4847" width="14.5703125" style="238" customWidth="1"/>
    <col min="4848" max="4857" width="9.140625" style="238" customWidth="1"/>
    <col min="4858" max="5094" width="9.140625" style="238"/>
    <col min="5095" max="5095" width="0.28515625" style="238" customWidth="1"/>
    <col min="5096" max="5096" width="5.7109375" style="238" customWidth="1"/>
    <col min="5097" max="5097" width="20.5703125" style="238" customWidth="1"/>
    <col min="5098" max="5098" width="9.5703125" style="238" customWidth="1"/>
    <col min="5099" max="5099" width="11.7109375" style="238" customWidth="1"/>
    <col min="5100" max="5100" width="10.28515625" style="238" customWidth="1"/>
    <col min="5101" max="5101" width="12.85546875" style="238" customWidth="1"/>
    <col min="5102" max="5103" width="14.5703125" style="238" customWidth="1"/>
    <col min="5104" max="5113" width="9.140625" style="238" customWidth="1"/>
    <col min="5114" max="5350" width="9.140625" style="238"/>
    <col min="5351" max="5351" width="0.28515625" style="238" customWidth="1"/>
    <col min="5352" max="5352" width="5.7109375" style="238" customWidth="1"/>
    <col min="5353" max="5353" width="20.5703125" style="238" customWidth="1"/>
    <col min="5354" max="5354" width="9.5703125" style="238" customWidth="1"/>
    <col min="5355" max="5355" width="11.7109375" style="238" customWidth="1"/>
    <col min="5356" max="5356" width="10.28515625" style="238" customWidth="1"/>
    <col min="5357" max="5357" width="12.85546875" style="238" customWidth="1"/>
    <col min="5358" max="5359" width="14.5703125" style="238" customWidth="1"/>
    <col min="5360" max="5369" width="9.140625" style="238" customWidth="1"/>
    <col min="5370" max="5606" width="9.140625" style="238"/>
    <col min="5607" max="5607" width="0.28515625" style="238" customWidth="1"/>
    <col min="5608" max="5608" width="5.7109375" style="238" customWidth="1"/>
    <col min="5609" max="5609" width="20.5703125" style="238" customWidth="1"/>
    <col min="5610" max="5610" width="9.5703125" style="238" customWidth="1"/>
    <col min="5611" max="5611" width="11.7109375" style="238" customWidth="1"/>
    <col min="5612" max="5612" width="10.28515625" style="238" customWidth="1"/>
    <col min="5613" max="5613" width="12.85546875" style="238" customWidth="1"/>
    <col min="5614" max="5615" width="14.5703125" style="238" customWidth="1"/>
    <col min="5616" max="5625" width="9.140625" style="238" customWidth="1"/>
    <col min="5626" max="5862" width="9.140625" style="238"/>
    <col min="5863" max="5863" width="0.28515625" style="238" customWidth="1"/>
    <col min="5864" max="5864" width="5.7109375" style="238" customWidth="1"/>
    <col min="5865" max="5865" width="20.5703125" style="238" customWidth="1"/>
    <col min="5866" max="5866" width="9.5703125" style="238" customWidth="1"/>
    <col min="5867" max="5867" width="11.7109375" style="238" customWidth="1"/>
    <col min="5868" max="5868" width="10.28515625" style="238" customWidth="1"/>
    <col min="5869" max="5869" width="12.85546875" style="238" customWidth="1"/>
    <col min="5870" max="5871" width="14.5703125" style="238" customWidth="1"/>
    <col min="5872" max="5881" width="9.140625" style="238" customWidth="1"/>
    <col min="5882" max="6118" width="9.140625" style="238"/>
    <col min="6119" max="6119" width="0.28515625" style="238" customWidth="1"/>
    <col min="6120" max="6120" width="5.7109375" style="238" customWidth="1"/>
    <col min="6121" max="6121" width="20.5703125" style="238" customWidth="1"/>
    <col min="6122" max="6122" width="9.5703125" style="238" customWidth="1"/>
    <col min="6123" max="6123" width="11.7109375" style="238" customWidth="1"/>
    <col min="6124" max="6124" width="10.28515625" style="238" customWidth="1"/>
    <col min="6125" max="6125" width="12.85546875" style="238" customWidth="1"/>
    <col min="6126" max="6127" width="14.5703125" style="238" customWidth="1"/>
    <col min="6128" max="6137" width="9.140625" style="238" customWidth="1"/>
    <col min="6138" max="6374" width="9.140625" style="238"/>
    <col min="6375" max="6375" width="0.28515625" style="238" customWidth="1"/>
    <col min="6376" max="6376" width="5.7109375" style="238" customWidth="1"/>
    <col min="6377" max="6377" width="20.5703125" style="238" customWidth="1"/>
    <col min="6378" max="6378" width="9.5703125" style="238" customWidth="1"/>
    <col min="6379" max="6379" width="11.7109375" style="238" customWidth="1"/>
    <col min="6380" max="6380" width="10.28515625" style="238" customWidth="1"/>
    <col min="6381" max="6381" width="12.85546875" style="238" customWidth="1"/>
    <col min="6382" max="6383" width="14.5703125" style="238" customWidth="1"/>
    <col min="6384" max="6393" width="9.140625" style="238" customWidth="1"/>
    <col min="6394" max="6630" width="9.140625" style="238"/>
    <col min="6631" max="6631" width="0.28515625" style="238" customWidth="1"/>
    <col min="6632" max="6632" width="5.7109375" style="238" customWidth="1"/>
    <col min="6633" max="6633" width="20.5703125" style="238" customWidth="1"/>
    <col min="6634" max="6634" width="9.5703125" style="238" customWidth="1"/>
    <col min="6635" max="6635" width="11.7109375" style="238" customWidth="1"/>
    <col min="6636" max="6636" width="10.28515625" style="238" customWidth="1"/>
    <col min="6637" max="6637" width="12.85546875" style="238" customWidth="1"/>
    <col min="6638" max="6639" width="14.5703125" style="238" customWidth="1"/>
    <col min="6640" max="6649" width="9.140625" style="238" customWidth="1"/>
    <col min="6650" max="6886" width="9.140625" style="238"/>
    <col min="6887" max="6887" width="0.28515625" style="238" customWidth="1"/>
    <col min="6888" max="6888" width="5.7109375" style="238" customWidth="1"/>
    <col min="6889" max="6889" width="20.5703125" style="238" customWidth="1"/>
    <col min="6890" max="6890" width="9.5703125" style="238" customWidth="1"/>
    <col min="6891" max="6891" width="11.7109375" style="238" customWidth="1"/>
    <col min="6892" max="6892" width="10.28515625" style="238" customWidth="1"/>
    <col min="6893" max="6893" width="12.85546875" style="238" customWidth="1"/>
    <col min="6894" max="6895" width="14.5703125" style="238" customWidth="1"/>
    <col min="6896" max="6905" width="9.140625" style="238" customWidth="1"/>
    <col min="6906" max="7142" width="9.140625" style="238"/>
    <col min="7143" max="7143" width="0.28515625" style="238" customWidth="1"/>
    <col min="7144" max="7144" width="5.7109375" style="238" customWidth="1"/>
    <col min="7145" max="7145" width="20.5703125" style="238" customWidth="1"/>
    <col min="7146" max="7146" width="9.5703125" style="238" customWidth="1"/>
    <col min="7147" max="7147" width="11.7109375" style="238" customWidth="1"/>
    <col min="7148" max="7148" width="10.28515625" style="238" customWidth="1"/>
    <col min="7149" max="7149" width="12.85546875" style="238" customWidth="1"/>
    <col min="7150" max="7151" width="14.5703125" style="238" customWidth="1"/>
    <col min="7152" max="7161" width="9.140625" style="238" customWidth="1"/>
    <col min="7162" max="7398" width="9.140625" style="238"/>
    <col min="7399" max="7399" width="0.28515625" style="238" customWidth="1"/>
    <col min="7400" max="7400" width="5.7109375" style="238" customWidth="1"/>
    <col min="7401" max="7401" width="20.5703125" style="238" customWidth="1"/>
    <col min="7402" max="7402" width="9.5703125" style="238" customWidth="1"/>
    <col min="7403" max="7403" width="11.7109375" style="238" customWidth="1"/>
    <col min="7404" max="7404" width="10.28515625" style="238" customWidth="1"/>
    <col min="7405" max="7405" width="12.85546875" style="238" customWidth="1"/>
    <col min="7406" max="7407" width="14.5703125" style="238" customWidth="1"/>
    <col min="7408" max="7417" width="9.140625" style="238" customWidth="1"/>
    <col min="7418" max="7654" width="9.140625" style="238"/>
    <col min="7655" max="7655" width="0.28515625" style="238" customWidth="1"/>
    <col min="7656" max="7656" width="5.7109375" style="238" customWidth="1"/>
    <col min="7657" max="7657" width="20.5703125" style="238" customWidth="1"/>
    <col min="7658" max="7658" width="9.5703125" style="238" customWidth="1"/>
    <col min="7659" max="7659" width="11.7109375" style="238" customWidth="1"/>
    <col min="7660" max="7660" width="10.28515625" style="238" customWidth="1"/>
    <col min="7661" max="7661" width="12.85546875" style="238" customWidth="1"/>
    <col min="7662" max="7663" width="14.5703125" style="238" customWidth="1"/>
    <col min="7664" max="7673" width="9.140625" style="238" customWidth="1"/>
    <col min="7674" max="7910" width="9.140625" style="238"/>
    <col min="7911" max="7911" width="0.28515625" style="238" customWidth="1"/>
    <col min="7912" max="7912" width="5.7109375" style="238" customWidth="1"/>
    <col min="7913" max="7913" width="20.5703125" style="238" customWidth="1"/>
    <col min="7914" max="7914" width="9.5703125" style="238" customWidth="1"/>
    <col min="7915" max="7915" width="11.7109375" style="238" customWidth="1"/>
    <col min="7916" max="7916" width="10.28515625" style="238" customWidth="1"/>
    <col min="7917" max="7917" width="12.85546875" style="238" customWidth="1"/>
    <col min="7918" max="7919" width="14.5703125" style="238" customWidth="1"/>
    <col min="7920" max="7929" width="9.140625" style="238" customWidth="1"/>
    <col min="7930" max="8166" width="9.140625" style="238"/>
    <col min="8167" max="8167" width="0.28515625" style="238" customWidth="1"/>
    <col min="8168" max="8168" width="5.7109375" style="238" customWidth="1"/>
    <col min="8169" max="8169" width="20.5703125" style="238" customWidth="1"/>
    <col min="8170" max="8170" width="9.5703125" style="238" customWidth="1"/>
    <col min="8171" max="8171" width="11.7109375" style="238" customWidth="1"/>
    <col min="8172" max="8172" width="10.28515625" style="238" customWidth="1"/>
    <col min="8173" max="8173" width="12.85546875" style="238" customWidth="1"/>
    <col min="8174" max="8175" width="14.5703125" style="238" customWidth="1"/>
    <col min="8176" max="8185" width="9.140625" style="238" customWidth="1"/>
    <col min="8186" max="8422" width="9.140625" style="238"/>
    <col min="8423" max="8423" width="0.28515625" style="238" customWidth="1"/>
    <col min="8424" max="8424" width="5.7109375" style="238" customWidth="1"/>
    <col min="8425" max="8425" width="20.5703125" style="238" customWidth="1"/>
    <col min="8426" max="8426" width="9.5703125" style="238" customWidth="1"/>
    <col min="8427" max="8427" width="11.7109375" style="238" customWidth="1"/>
    <col min="8428" max="8428" width="10.28515625" style="238" customWidth="1"/>
    <col min="8429" max="8429" width="12.85546875" style="238" customWidth="1"/>
    <col min="8430" max="8431" width="14.5703125" style="238" customWidth="1"/>
    <col min="8432" max="8441" width="9.140625" style="238" customWidth="1"/>
    <col min="8442" max="8678" width="9.140625" style="238"/>
    <col min="8679" max="8679" width="0.28515625" style="238" customWidth="1"/>
    <col min="8680" max="8680" width="5.7109375" style="238" customWidth="1"/>
    <col min="8681" max="8681" width="20.5703125" style="238" customWidth="1"/>
    <col min="8682" max="8682" width="9.5703125" style="238" customWidth="1"/>
    <col min="8683" max="8683" width="11.7109375" style="238" customWidth="1"/>
    <col min="8684" max="8684" width="10.28515625" style="238" customWidth="1"/>
    <col min="8685" max="8685" width="12.85546875" style="238" customWidth="1"/>
    <col min="8686" max="8687" width="14.5703125" style="238" customWidth="1"/>
    <col min="8688" max="8697" width="9.140625" style="238" customWidth="1"/>
    <col min="8698" max="8934" width="9.140625" style="238"/>
    <col min="8935" max="8935" width="0.28515625" style="238" customWidth="1"/>
    <col min="8936" max="8936" width="5.7109375" style="238" customWidth="1"/>
    <col min="8937" max="8937" width="20.5703125" style="238" customWidth="1"/>
    <col min="8938" max="8938" width="9.5703125" style="238" customWidth="1"/>
    <col min="8939" max="8939" width="11.7109375" style="238" customWidth="1"/>
    <col min="8940" max="8940" width="10.28515625" style="238" customWidth="1"/>
    <col min="8941" max="8941" width="12.85546875" style="238" customWidth="1"/>
    <col min="8942" max="8943" width="14.5703125" style="238" customWidth="1"/>
    <col min="8944" max="8953" width="9.140625" style="238" customWidth="1"/>
    <col min="8954" max="9190" width="9.140625" style="238"/>
    <col min="9191" max="9191" width="0.28515625" style="238" customWidth="1"/>
    <col min="9192" max="9192" width="5.7109375" style="238" customWidth="1"/>
    <col min="9193" max="9193" width="20.5703125" style="238" customWidth="1"/>
    <col min="9194" max="9194" width="9.5703125" style="238" customWidth="1"/>
    <col min="9195" max="9195" width="11.7109375" style="238" customWidth="1"/>
    <col min="9196" max="9196" width="10.28515625" style="238" customWidth="1"/>
    <col min="9197" max="9197" width="12.85546875" style="238" customWidth="1"/>
    <col min="9198" max="9199" width="14.5703125" style="238" customWidth="1"/>
    <col min="9200" max="9209" width="9.140625" style="238" customWidth="1"/>
    <col min="9210" max="9446" width="9.140625" style="238"/>
    <col min="9447" max="9447" width="0.28515625" style="238" customWidth="1"/>
    <col min="9448" max="9448" width="5.7109375" style="238" customWidth="1"/>
    <col min="9449" max="9449" width="20.5703125" style="238" customWidth="1"/>
    <col min="9450" max="9450" width="9.5703125" style="238" customWidth="1"/>
    <col min="9451" max="9451" width="11.7109375" style="238" customWidth="1"/>
    <col min="9452" max="9452" width="10.28515625" style="238" customWidth="1"/>
    <col min="9453" max="9453" width="12.85546875" style="238" customWidth="1"/>
    <col min="9454" max="9455" width="14.5703125" style="238" customWidth="1"/>
    <col min="9456" max="9465" width="9.140625" style="238" customWidth="1"/>
    <col min="9466" max="9702" width="9.140625" style="238"/>
    <col min="9703" max="9703" width="0.28515625" style="238" customWidth="1"/>
    <col min="9704" max="9704" width="5.7109375" style="238" customWidth="1"/>
    <col min="9705" max="9705" width="20.5703125" style="238" customWidth="1"/>
    <col min="9706" max="9706" width="9.5703125" style="238" customWidth="1"/>
    <col min="9707" max="9707" width="11.7109375" style="238" customWidth="1"/>
    <col min="9708" max="9708" width="10.28515625" style="238" customWidth="1"/>
    <col min="9709" max="9709" width="12.85546875" style="238" customWidth="1"/>
    <col min="9710" max="9711" width="14.5703125" style="238" customWidth="1"/>
    <col min="9712" max="9721" width="9.140625" style="238" customWidth="1"/>
    <col min="9722" max="9958" width="9.140625" style="238"/>
    <col min="9959" max="9959" width="0.28515625" style="238" customWidth="1"/>
    <col min="9960" max="9960" width="5.7109375" style="238" customWidth="1"/>
    <col min="9961" max="9961" width="20.5703125" style="238" customWidth="1"/>
    <col min="9962" max="9962" width="9.5703125" style="238" customWidth="1"/>
    <col min="9963" max="9963" width="11.7109375" style="238" customWidth="1"/>
    <col min="9964" max="9964" width="10.28515625" style="238" customWidth="1"/>
    <col min="9965" max="9965" width="12.85546875" style="238" customWidth="1"/>
    <col min="9966" max="9967" width="14.5703125" style="238" customWidth="1"/>
    <col min="9968" max="9977" width="9.140625" style="238" customWidth="1"/>
    <col min="9978" max="10214" width="9.140625" style="238"/>
    <col min="10215" max="10215" width="0.28515625" style="238" customWidth="1"/>
    <col min="10216" max="10216" width="5.7109375" style="238" customWidth="1"/>
    <col min="10217" max="10217" width="20.5703125" style="238" customWidth="1"/>
    <col min="10218" max="10218" width="9.5703125" style="238" customWidth="1"/>
    <col min="10219" max="10219" width="11.7109375" style="238" customWidth="1"/>
    <col min="10220" max="10220" width="10.28515625" style="238" customWidth="1"/>
    <col min="10221" max="10221" width="12.85546875" style="238" customWidth="1"/>
    <col min="10222" max="10223" width="14.5703125" style="238" customWidth="1"/>
    <col min="10224" max="10233" width="9.140625" style="238" customWidth="1"/>
    <col min="10234" max="10470" width="9.140625" style="238"/>
    <col min="10471" max="10471" width="0.28515625" style="238" customWidth="1"/>
    <col min="10472" max="10472" width="5.7109375" style="238" customWidth="1"/>
    <col min="10473" max="10473" width="20.5703125" style="238" customWidth="1"/>
    <col min="10474" max="10474" width="9.5703125" style="238" customWidth="1"/>
    <col min="10475" max="10475" width="11.7109375" style="238" customWidth="1"/>
    <col min="10476" max="10476" width="10.28515625" style="238" customWidth="1"/>
    <col min="10477" max="10477" width="12.85546875" style="238" customWidth="1"/>
    <col min="10478" max="10479" width="14.5703125" style="238" customWidth="1"/>
    <col min="10480" max="10489" width="9.140625" style="238" customWidth="1"/>
    <col min="10490" max="10726" width="9.140625" style="238"/>
    <col min="10727" max="10727" width="0.28515625" style="238" customWidth="1"/>
    <col min="10728" max="10728" width="5.7109375" style="238" customWidth="1"/>
    <col min="10729" max="10729" width="20.5703125" style="238" customWidth="1"/>
    <col min="10730" max="10730" width="9.5703125" style="238" customWidth="1"/>
    <col min="10731" max="10731" width="11.7109375" style="238" customWidth="1"/>
    <col min="10732" max="10732" width="10.28515625" style="238" customWidth="1"/>
    <col min="10733" max="10733" width="12.85546875" style="238" customWidth="1"/>
    <col min="10734" max="10735" width="14.5703125" style="238" customWidth="1"/>
    <col min="10736" max="10745" width="9.140625" style="238" customWidth="1"/>
    <col min="10746" max="10982" width="9.140625" style="238"/>
    <col min="10983" max="10983" width="0.28515625" style="238" customWidth="1"/>
    <col min="10984" max="10984" width="5.7109375" style="238" customWidth="1"/>
    <col min="10985" max="10985" width="20.5703125" style="238" customWidth="1"/>
    <col min="10986" max="10986" width="9.5703125" style="238" customWidth="1"/>
    <col min="10987" max="10987" width="11.7109375" style="238" customWidth="1"/>
    <col min="10988" max="10988" width="10.28515625" style="238" customWidth="1"/>
    <col min="10989" max="10989" width="12.85546875" style="238" customWidth="1"/>
    <col min="10990" max="10991" width="14.5703125" style="238" customWidth="1"/>
    <col min="10992" max="11001" width="9.140625" style="238" customWidth="1"/>
    <col min="11002" max="11238" width="9.140625" style="238"/>
    <col min="11239" max="11239" width="0.28515625" style="238" customWidth="1"/>
    <col min="11240" max="11240" width="5.7109375" style="238" customWidth="1"/>
    <col min="11241" max="11241" width="20.5703125" style="238" customWidth="1"/>
    <col min="11242" max="11242" width="9.5703125" style="238" customWidth="1"/>
    <col min="11243" max="11243" width="11.7109375" style="238" customWidth="1"/>
    <col min="11244" max="11244" width="10.28515625" style="238" customWidth="1"/>
    <col min="11245" max="11245" width="12.85546875" style="238" customWidth="1"/>
    <col min="11246" max="11247" width="14.5703125" style="238" customWidth="1"/>
    <col min="11248" max="11257" width="9.140625" style="238" customWidth="1"/>
    <col min="11258" max="11494" width="9.140625" style="238"/>
    <col min="11495" max="11495" width="0.28515625" style="238" customWidth="1"/>
    <col min="11496" max="11496" width="5.7109375" style="238" customWidth="1"/>
    <col min="11497" max="11497" width="20.5703125" style="238" customWidth="1"/>
    <col min="11498" max="11498" width="9.5703125" style="238" customWidth="1"/>
    <col min="11499" max="11499" width="11.7109375" style="238" customWidth="1"/>
    <col min="11500" max="11500" width="10.28515625" style="238" customWidth="1"/>
    <col min="11501" max="11501" width="12.85546875" style="238" customWidth="1"/>
    <col min="11502" max="11503" width="14.5703125" style="238" customWidth="1"/>
    <col min="11504" max="11513" width="9.140625" style="238" customWidth="1"/>
    <col min="11514" max="11750" width="9.140625" style="238"/>
    <col min="11751" max="11751" width="0.28515625" style="238" customWidth="1"/>
    <col min="11752" max="11752" width="5.7109375" style="238" customWidth="1"/>
    <col min="11753" max="11753" width="20.5703125" style="238" customWidth="1"/>
    <col min="11754" max="11754" width="9.5703125" style="238" customWidth="1"/>
    <col min="11755" max="11755" width="11.7109375" style="238" customWidth="1"/>
    <col min="11756" max="11756" width="10.28515625" style="238" customWidth="1"/>
    <col min="11757" max="11757" width="12.85546875" style="238" customWidth="1"/>
    <col min="11758" max="11759" width="14.5703125" style="238" customWidth="1"/>
    <col min="11760" max="11769" width="9.140625" style="238" customWidth="1"/>
    <col min="11770" max="12006" width="9.140625" style="238"/>
    <col min="12007" max="12007" width="0.28515625" style="238" customWidth="1"/>
    <col min="12008" max="12008" width="5.7109375" style="238" customWidth="1"/>
    <col min="12009" max="12009" width="20.5703125" style="238" customWidth="1"/>
    <col min="12010" max="12010" width="9.5703125" style="238" customWidth="1"/>
    <col min="12011" max="12011" width="11.7109375" style="238" customWidth="1"/>
    <col min="12012" max="12012" width="10.28515625" style="238" customWidth="1"/>
    <col min="12013" max="12013" width="12.85546875" style="238" customWidth="1"/>
    <col min="12014" max="12015" width="14.5703125" style="238" customWidth="1"/>
    <col min="12016" max="12025" width="9.140625" style="238" customWidth="1"/>
    <col min="12026" max="12262" width="9.140625" style="238"/>
    <col min="12263" max="12263" width="0.28515625" style="238" customWidth="1"/>
    <col min="12264" max="12264" width="5.7109375" style="238" customWidth="1"/>
    <col min="12265" max="12265" width="20.5703125" style="238" customWidth="1"/>
    <col min="12266" max="12266" width="9.5703125" style="238" customWidth="1"/>
    <col min="12267" max="12267" width="11.7109375" style="238" customWidth="1"/>
    <col min="12268" max="12268" width="10.28515625" style="238" customWidth="1"/>
    <col min="12269" max="12269" width="12.85546875" style="238" customWidth="1"/>
    <col min="12270" max="12271" width="14.5703125" style="238" customWidth="1"/>
    <col min="12272" max="12281" width="9.140625" style="238" customWidth="1"/>
    <col min="12282" max="12518" width="9.140625" style="238"/>
    <col min="12519" max="12519" width="0.28515625" style="238" customWidth="1"/>
    <col min="12520" max="12520" width="5.7109375" style="238" customWidth="1"/>
    <col min="12521" max="12521" width="20.5703125" style="238" customWidth="1"/>
    <col min="12522" max="12522" width="9.5703125" style="238" customWidth="1"/>
    <col min="12523" max="12523" width="11.7109375" style="238" customWidth="1"/>
    <col min="12524" max="12524" width="10.28515625" style="238" customWidth="1"/>
    <col min="12525" max="12525" width="12.85546875" style="238" customWidth="1"/>
    <col min="12526" max="12527" width="14.5703125" style="238" customWidth="1"/>
    <col min="12528" max="12537" width="9.140625" style="238" customWidth="1"/>
    <col min="12538" max="12774" width="9.140625" style="238"/>
    <col min="12775" max="12775" width="0.28515625" style="238" customWidth="1"/>
    <col min="12776" max="12776" width="5.7109375" style="238" customWidth="1"/>
    <col min="12777" max="12777" width="20.5703125" style="238" customWidth="1"/>
    <col min="12778" max="12778" width="9.5703125" style="238" customWidth="1"/>
    <col min="12779" max="12779" width="11.7109375" style="238" customWidth="1"/>
    <col min="12780" max="12780" width="10.28515625" style="238" customWidth="1"/>
    <col min="12781" max="12781" width="12.85546875" style="238" customWidth="1"/>
    <col min="12782" max="12783" width="14.5703125" style="238" customWidth="1"/>
    <col min="12784" max="12793" width="9.140625" style="238" customWidth="1"/>
    <col min="12794" max="13030" width="9.140625" style="238"/>
    <col min="13031" max="13031" width="0.28515625" style="238" customWidth="1"/>
    <col min="13032" max="13032" width="5.7109375" style="238" customWidth="1"/>
    <col min="13033" max="13033" width="20.5703125" style="238" customWidth="1"/>
    <col min="13034" max="13034" width="9.5703125" style="238" customWidth="1"/>
    <col min="13035" max="13035" width="11.7109375" style="238" customWidth="1"/>
    <col min="13036" max="13036" width="10.28515625" style="238" customWidth="1"/>
    <col min="13037" max="13037" width="12.85546875" style="238" customWidth="1"/>
    <col min="13038" max="13039" width="14.5703125" style="238" customWidth="1"/>
    <col min="13040" max="13049" width="9.140625" style="238" customWidth="1"/>
    <col min="13050" max="13286" width="9.140625" style="238"/>
    <col min="13287" max="13287" width="0.28515625" style="238" customWidth="1"/>
    <col min="13288" max="13288" width="5.7109375" style="238" customWidth="1"/>
    <col min="13289" max="13289" width="20.5703125" style="238" customWidth="1"/>
    <col min="13290" max="13290" width="9.5703125" style="238" customWidth="1"/>
    <col min="13291" max="13291" width="11.7109375" style="238" customWidth="1"/>
    <col min="13292" max="13292" width="10.28515625" style="238" customWidth="1"/>
    <col min="13293" max="13293" width="12.85546875" style="238" customWidth="1"/>
    <col min="13294" max="13295" width="14.5703125" style="238" customWidth="1"/>
    <col min="13296" max="13305" width="9.140625" style="238" customWidth="1"/>
    <col min="13306" max="13542" width="9.140625" style="238"/>
    <col min="13543" max="13543" width="0.28515625" style="238" customWidth="1"/>
    <col min="13544" max="13544" width="5.7109375" style="238" customWidth="1"/>
    <col min="13545" max="13545" width="20.5703125" style="238" customWidth="1"/>
    <col min="13546" max="13546" width="9.5703125" style="238" customWidth="1"/>
    <col min="13547" max="13547" width="11.7109375" style="238" customWidth="1"/>
    <col min="13548" max="13548" width="10.28515625" style="238" customWidth="1"/>
    <col min="13549" max="13549" width="12.85546875" style="238" customWidth="1"/>
    <col min="13550" max="13551" width="14.5703125" style="238" customWidth="1"/>
    <col min="13552" max="13561" width="9.140625" style="238" customWidth="1"/>
    <col min="13562" max="13798" width="9.140625" style="238"/>
    <col min="13799" max="13799" width="0.28515625" style="238" customWidth="1"/>
    <col min="13800" max="13800" width="5.7109375" style="238" customWidth="1"/>
    <col min="13801" max="13801" width="20.5703125" style="238" customWidth="1"/>
    <col min="13802" max="13802" width="9.5703125" style="238" customWidth="1"/>
    <col min="13803" max="13803" width="11.7109375" style="238" customWidth="1"/>
    <col min="13804" max="13804" width="10.28515625" style="238" customWidth="1"/>
    <col min="13805" max="13805" width="12.85546875" style="238" customWidth="1"/>
    <col min="13806" max="13807" width="14.5703125" style="238" customWidth="1"/>
    <col min="13808" max="13817" width="9.140625" style="238" customWidth="1"/>
    <col min="13818" max="14054" width="9.140625" style="238"/>
    <col min="14055" max="14055" width="0.28515625" style="238" customWidth="1"/>
    <col min="14056" max="14056" width="5.7109375" style="238" customWidth="1"/>
    <col min="14057" max="14057" width="20.5703125" style="238" customWidth="1"/>
    <col min="14058" max="14058" width="9.5703125" style="238" customWidth="1"/>
    <col min="14059" max="14059" width="11.7109375" style="238" customWidth="1"/>
    <col min="14060" max="14060" width="10.28515625" style="238" customWidth="1"/>
    <col min="14061" max="14061" width="12.85546875" style="238" customWidth="1"/>
    <col min="14062" max="14063" width="14.5703125" style="238" customWidth="1"/>
    <col min="14064" max="14073" width="9.140625" style="238" customWidth="1"/>
    <col min="14074" max="14310" width="9.140625" style="238"/>
    <col min="14311" max="14311" width="0.28515625" style="238" customWidth="1"/>
    <col min="14312" max="14312" width="5.7109375" style="238" customWidth="1"/>
    <col min="14313" max="14313" width="20.5703125" style="238" customWidth="1"/>
    <col min="14314" max="14314" width="9.5703125" style="238" customWidth="1"/>
    <col min="14315" max="14315" width="11.7109375" style="238" customWidth="1"/>
    <col min="14316" max="14316" width="10.28515625" style="238" customWidth="1"/>
    <col min="14317" max="14317" width="12.85546875" style="238" customWidth="1"/>
    <col min="14318" max="14319" width="14.5703125" style="238" customWidth="1"/>
    <col min="14320" max="14329" width="9.140625" style="238" customWidth="1"/>
    <col min="14330" max="14566" width="9.140625" style="238"/>
    <col min="14567" max="14567" width="0.28515625" style="238" customWidth="1"/>
    <col min="14568" max="14568" width="5.7109375" style="238" customWidth="1"/>
    <col min="14569" max="14569" width="20.5703125" style="238" customWidth="1"/>
    <col min="14570" max="14570" width="9.5703125" style="238" customWidth="1"/>
    <col min="14571" max="14571" width="11.7109375" style="238" customWidth="1"/>
    <col min="14572" max="14572" width="10.28515625" style="238" customWidth="1"/>
    <col min="14573" max="14573" width="12.85546875" style="238" customWidth="1"/>
    <col min="14574" max="14575" width="14.5703125" style="238" customWidth="1"/>
    <col min="14576" max="14585" width="9.140625" style="238" customWidth="1"/>
    <col min="14586" max="14822" width="9.140625" style="238"/>
    <col min="14823" max="14823" width="0.28515625" style="238" customWidth="1"/>
    <col min="14824" max="14824" width="5.7109375" style="238" customWidth="1"/>
    <col min="14825" max="14825" width="20.5703125" style="238" customWidth="1"/>
    <col min="14826" max="14826" width="9.5703125" style="238" customWidth="1"/>
    <col min="14827" max="14827" width="11.7109375" style="238" customWidth="1"/>
    <col min="14828" max="14828" width="10.28515625" style="238" customWidth="1"/>
    <col min="14829" max="14829" width="12.85546875" style="238" customWidth="1"/>
    <col min="14830" max="14831" width="14.5703125" style="238" customWidth="1"/>
    <col min="14832" max="14841" width="9.140625" style="238" customWidth="1"/>
    <col min="14842" max="15078" width="9.140625" style="238"/>
    <col min="15079" max="15079" width="0.28515625" style="238" customWidth="1"/>
    <col min="15080" max="15080" width="5.7109375" style="238" customWidth="1"/>
    <col min="15081" max="15081" width="20.5703125" style="238" customWidth="1"/>
    <col min="15082" max="15082" width="9.5703125" style="238" customWidth="1"/>
    <col min="15083" max="15083" width="11.7109375" style="238" customWidth="1"/>
    <col min="15084" max="15084" width="10.28515625" style="238" customWidth="1"/>
    <col min="15085" max="15085" width="12.85546875" style="238" customWidth="1"/>
    <col min="15086" max="15087" width="14.5703125" style="238" customWidth="1"/>
    <col min="15088" max="15097" width="9.140625" style="238" customWidth="1"/>
    <col min="15098" max="15334" width="9.140625" style="238"/>
    <col min="15335" max="15335" width="0.28515625" style="238" customWidth="1"/>
    <col min="15336" max="15336" width="5.7109375" style="238" customWidth="1"/>
    <col min="15337" max="15337" width="20.5703125" style="238" customWidth="1"/>
    <col min="15338" max="15338" width="9.5703125" style="238" customWidth="1"/>
    <col min="15339" max="15339" width="11.7109375" style="238" customWidth="1"/>
    <col min="15340" max="15340" width="10.28515625" style="238" customWidth="1"/>
    <col min="15341" max="15341" width="12.85546875" style="238" customWidth="1"/>
    <col min="15342" max="15343" width="14.5703125" style="238" customWidth="1"/>
    <col min="15344" max="15353" width="9.140625" style="238" customWidth="1"/>
    <col min="15354" max="15590" width="9.140625" style="238"/>
    <col min="15591" max="15591" width="0.28515625" style="238" customWidth="1"/>
    <col min="15592" max="15592" width="5.7109375" style="238" customWidth="1"/>
    <col min="15593" max="15593" width="20.5703125" style="238" customWidth="1"/>
    <col min="15594" max="15594" width="9.5703125" style="238" customWidth="1"/>
    <col min="15595" max="15595" width="11.7109375" style="238" customWidth="1"/>
    <col min="15596" max="15596" width="10.28515625" style="238" customWidth="1"/>
    <col min="15597" max="15597" width="12.85546875" style="238" customWidth="1"/>
    <col min="15598" max="15599" width="14.5703125" style="238" customWidth="1"/>
    <col min="15600" max="15609" width="9.140625" style="238" customWidth="1"/>
    <col min="15610" max="15846" width="9.140625" style="238"/>
    <col min="15847" max="15847" width="0.28515625" style="238" customWidth="1"/>
    <col min="15848" max="15848" width="5.7109375" style="238" customWidth="1"/>
    <col min="15849" max="15849" width="20.5703125" style="238" customWidth="1"/>
    <col min="15850" max="15850" width="9.5703125" style="238" customWidth="1"/>
    <col min="15851" max="15851" width="11.7109375" style="238" customWidth="1"/>
    <col min="15852" max="15852" width="10.28515625" style="238" customWidth="1"/>
    <col min="15853" max="15853" width="12.85546875" style="238" customWidth="1"/>
    <col min="15854" max="15855" width="14.5703125" style="238" customWidth="1"/>
    <col min="15856" max="15865" width="9.140625" style="238" customWidth="1"/>
    <col min="15866" max="16102" width="9.140625" style="238"/>
    <col min="16103" max="16103" width="0.28515625" style="238" customWidth="1"/>
    <col min="16104" max="16104" width="5.7109375" style="238" customWidth="1"/>
    <col min="16105" max="16105" width="20.5703125" style="238" customWidth="1"/>
    <col min="16106" max="16106" width="9.5703125" style="238" customWidth="1"/>
    <col min="16107" max="16107" width="11.7109375" style="238" customWidth="1"/>
    <col min="16108" max="16108" width="10.28515625" style="238" customWidth="1"/>
    <col min="16109" max="16109" width="12.85546875" style="238" customWidth="1"/>
    <col min="16110" max="16111" width="14.5703125" style="238" customWidth="1"/>
    <col min="16112" max="16121" width="9.140625" style="238" customWidth="1"/>
    <col min="16122" max="16384" width="9.140625" style="238"/>
  </cols>
  <sheetData>
    <row r="1" spans="2:11" ht="24.75" customHeight="1" x14ac:dyDescent="0.2">
      <c r="B1" s="747"/>
      <c r="C1" s="766"/>
      <c r="D1" s="749"/>
      <c r="E1" s="750"/>
      <c r="F1" s="751"/>
      <c r="G1" s="772" t="s">
        <v>353</v>
      </c>
      <c r="H1" s="773"/>
      <c r="I1" s="773"/>
      <c r="J1" s="773"/>
      <c r="K1" s="238">
        <v>1</v>
      </c>
    </row>
    <row r="2" spans="2:11" ht="44.25" customHeight="1" x14ac:dyDescent="0.2">
      <c r="B2" s="774" t="s">
        <v>846</v>
      </c>
      <c r="C2" s="765"/>
      <c r="D2" s="765"/>
      <c r="E2" s="765"/>
      <c r="F2" s="765"/>
      <c r="G2" s="765"/>
      <c r="H2" s="765"/>
      <c r="I2" s="765"/>
      <c r="J2" s="765"/>
    </row>
    <row r="3" spans="2:11" x14ac:dyDescent="0.2">
      <c r="B3" s="775"/>
      <c r="C3" s="766"/>
      <c r="D3" s="749"/>
      <c r="E3" s="750"/>
      <c r="F3" s="751"/>
      <c r="G3" s="751"/>
      <c r="H3" s="752"/>
      <c r="I3" s="753"/>
      <c r="J3" s="754"/>
    </row>
    <row r="4" spans="2:11" ht="43.5" customHeight="1" x14ac:dyDescent="0.2">
      <c r="B4" s="776" t="s">
        <v>354</v>
      </c>
      <c r="C4" s="765"/>
      <c r="D4" s="765"/>
      <c r="E4" s="765"/>
      <c r="F4" s="765"/>
      <c r="G4" s="765"/>
      <c r="H4" s="765"/>
      <c r="I4" s="765"/>
      <c r="J4" s="765"/>
    </row>
    <row r="5" spans="2:11" x14ac:dyDescent="0.2">
      <c r="B5" s="774" t="s">
        <v>477</v>
      </c>
      <c r="C5" s="765"/>
      <c r="D5" s="765"/>
      <c r="E5" s="765"/>
      <c r="F5" s="765"/>
      <c r="G5" s="765"/>
      <c r="H5" s="765"/>
      <c r="I5" s="765"/>
      <c r="J5" s="765"/>
    </row>
    <row r="6" spans="2:11" ht="13.5" thickBot="1" x14ac:dyDescent="0.25">
      <c r="B6" s="774" t="s">
        <v>478</v>
      </c>
      <c r="C6" s="765"/>
      <c r="D6" s="765"/>
      <c r="E6" s="765"/>
      <c r="F6" s="765"/>
      <c r="G6" s="765"/>
      <c r="H6" s="765"/>
      <c r="I6" s="765"/>
      <c r="J6" s="754" t="s">
        <v>355</v>
      </c>
    </row>
    <row r="7" spans="2:11" x14ac:dyDescent="0.2">
      <c r="B7" s="393"/>
      <c r="C7" s="394" t="s">
        <v>356</v>
      </c>
      <c r="D7" s="395" t="s">
        <v>357</v>
      </c>
      <c r="E7" s="396" t="s">
        <v>358</v>
      </c>
      <c r="F7" s="397"/>
      <c r="G7" s="397"/>
      <c r="H7" s="398" t="s">
        <v>359</v>
      </c>
      <c r="I7" s="768" t="s">
        <v>360</v>
      </c>
      <c r="J7" s="399" t="s">
        <v>361</v>
      </c>
    </row>
    <row r="8" spans="2:11" x14ac:dyDescent="0.2">
      <c r="C8" s="239" t="s">
        <v>362</v>
      </c>
      <c r="D8" s="240" t="s">
        <v>363</v>
      </c>
      <c r="E8" s="400"/>
      <c r="F8" s="401"/>
      <c r="G8" s="401"/>
      <c r="I8" s="769" t="s">
        <v>364</v>
      </c>
    </row>
    <row r="9" spans="2:11" x14ac:dyDescent="0.2">
      <c r="D9" s="240" t="s">
        <v>365</v>
      </c>
      <c r="E9" s="400"/>
      <c r="F9" s="401"/>
      <c r="G9" s="401"/>
      <c r="I9" s="769" t="s">
        <v>366</v>
      </c>
    </row>
    <row r="10" spans="2:11" x14ac:dyDescent="0.2">
      <c r="D10" s="240" t="s">
        <v>367</v>
      </c>
      <c r="E10" s="400"/>
      <c r="F10" s="401"/>
      <c r="G10" s="401"/>
      <c r="I10" s="769" t="s">
        <v>368</v>
      </c>
    </row>
    <row r="11" spans="2:11" x14ac:dyDescent="0.2">
      <c r="D11" s="240" t="s">
        <v>369</v>
      </c>
      <c r="E11" s="400"/>
      <c r="F11" s="401"/>
      <c r="G11" s="401"/>
      <c r="I11" s="769" t="s">
        <v>370</v>
      </c>
    </row>
    <row r="12" spans="2:11" ht="13.5" thickBot="1" x14ac:dyDescent="0.25">
      <c r="D12" s="240" t="s">
        <v>371</v>
      </c>
      <c r="E12" s="400"/>
      <c r="F12" s="401"/>
      <c r="G12" s="401"/>
      <c r="I12" s="769" t="s">
        <v>372</v>
      </c>
    </row>
    <row r="13" spans="2:11" x14ac:dyDescent="0.2">
      <c r="B13" s="393"/>
      <c r="C13" s="394">
        <v>1</v>
      </c>
      <c r="D13" s="395" t="s">
        <v>569</v>
      </c>
      <c r="E13" s="402" t="s">
        <v>408</v>
      </c>
      <c r="F13" s="403"/>
      <c r="G13" s="403"/>
      <c r="H13" s="398">
        <v>1</v>
      </c>
      <c r="I13" s="770"/>
      <c r="J13" s="399">
        <f>H13*I13</f>
        <v>0</v>
      </c>
      <c r="K13" s="238">
        <v>1</v>
      </c>
    </row>
    <row r="14" spans="2:11" x14ac:dyDescent="0.2">
      <c r="E14" s="245" t="str">
        <f>SUBSTITUTE("Sp.mat: 0.00%",".",IF(VALUE("1.2")=1.2,".",","),2)</f>
        <v>Sp.mat: 0,00%</v>
      </c>
      <c r="G14" s="245" t="str">
        <f>SUBSTITUTE("Sp.man: 0.00%",".",IF(VALUE("1.2")=1.2,".",","),2)</f>
        <v>Sp.man: 0,00%</v>
      </c>
      <c r="H14" s="245" t="str">
        <f>SUBSTITUTE("Sp.uti: 0.00%",".",IF(VALUE("1.2")=1.2,".",","),2)</f>
        <v>Sp.uti: 0,00%</v>
      </c>
      <c r="I14" s="753"/>
      <c r="J14" s="244">
        <f>H13*I14</f>
        <v>0</v>
      </c>
      <c r="K14" s="238">
        <v>2</v>
      </c>
    </row>
    <row r="15" spans="2:11" x14ac:dyDescent="0.2">
      <c r="B15" s="623" t="s">
        <v>570</v>
      </c>
      <c r="C15" s="624"/>
      <c r="D15" s="624"/>
      <c r="E15" s="624"/>
      <c r="F15" s="624"/>
      <c r="G15" s="624"/>
      <c r="H15" s="624"/>
      <c r="I15" s="753"/>
      <c r="J15" s="244">
        <f>H13*I15</f>
        <v>0</v>
      </c>
      <c r="K15" s="238">
        <v>3</v>
      </c>
    </row>
    <row r="16" spans="2:11" x14ac:dyDescent="0.2">
      <c r="B16" s="624"/>
      <c r="C16" s="624"/>
      <c r="D16" s="624"/>
      <c r="E16" s="624"/>
      <c r="F16" s="624"/>
      <c r="G16" s="624"/>
      <c r="H16" s="624"/>
      <c r="I16" s="753"/>
      <c r="J16" s="244">
        <f>H13*I16</f>
        <v>0</v>
      </c>
      <c r="K16" s="238">
        <v>4</v>
      </c>
    </row>
    <row r="17" spans="2:11" ht="13.5" thickBot="1" x14ac:dyDescent="0.25">
      <c r="B17" s="625" t="s">
        <v>376</v>
      </c>
      <c r="C17" s="626"/>
      <c r="D17" s="626"/>
      <c r="E17" s="626"/>
      <c r="F17" s="626"/>
      <c r="G17" s="626"/>
      <c r="H17" s="626"/>
      <c r="I17" s="771"/>
      <c r="J17" s="246">
        <f>J13+J14+J15+J16</f>
        <v>0</v>
      </c>
      <c r="K17" s="238">
        <v>5</v>
      </c>
    </row>
    <row r="18" spans="2:11" x14ac:dyDescent="0.2">
      <c r="C18" s="239">
        <v>2</v>
      </c>
      <c r="D18" s="395" t="s">
        <v>569</v>
      </c>
      <c r="E18" s="402" t="s">
        <v>408</v>
      </c>
      <c r="H18" s="242">
        <v>1</v>
      </c>
      <c r="I18" s="753"/>
      <c r="J18" s="244">
        <f>H18*I18</f>
        <v>0</v>
      </c>
      <c r="K18" s="238">
        <v>1</v>
      </c>
    </row>
    <row r="19" spans="2:11" x14ac:dyDescent="0.2">
      <c r="E19" s="245" t="str">
        <f>SUBSTITUTE("Sp.mat: 0.00%",".",IF(VALUE("1.2")=1.2,".",","),2)</f>
        <v>Sp.mat: 0,00%</v>
      </c>
      <c r="G19" s="245" t="str">
        <f>SUBSTITUTE("Sp.man: 0.00%",".",IF(VALUE("1.2")=1.2,".",","),2)</f>
        <v>Sp.man: 0,00%</v>
      </c>
      <c r="H19" s="245" t="str">
        <f>SUBSTITUTE("Sp.uti: 0.00%",".",IF(VALUE("1.2")=1.2,".",","),2)</f>
        <v>Sp.uti: 0,00%</v>
      </c>
      <c r="I19" s="753"/>
      <c r="J19" s="244">
        <f>H18*I19</f>
        <v>0</v>
      </c>
      <c r="K19" s="238">
        <v>2</v>
      </c>
    </row>
    <row r="20" spans="2:11" x14ac:dyDescent="0.2">
      <c r="B20" s="623" t="s">
        <v>467</v>
      </c>
      <c r="C20" s="624"/>
      <c r="D20" s="624"/>
      <c r="E20" s="624"/>
      <c r="F20" s="624"/>
      <c r="G20" s="624"/>
      <c r="H20" s="624"/>
      <c r="I20" s="753"/>
      <c r="J20" s="244">
        <f>H18*I20</f>
        <v>0</v>
      </c>
      <c r="K20" s="238">
        <v>3</v>
      </c>
    </row>
    <row r="21" spans="2:11" x14ac:dyDescent="0.2">
      <c r="B21" s="624"/>
      <c r="C21" s="624"/>
      <c r="D21" s="624"/>
      <c r="E21" s="624"/>
      <c r="F21" s="624"/>
      <c r="G21" s="624"/>
      <c r="H21" s="624"/>
      <c r="I21" s="753"/>
      <c r="J21" s="244">
        <f>H18*I21</f>
        <v>0</v>
      </c>
      <c r="K21" s="238">
        <v>4</v>
      </c>
    </row>
    <row r="22" spans="2:11" x14ac:dyDescent="0.2">
      <c r="B22" s="625" t="s">
        <v>376</v>
      </c>
      <c r="C22" s="626"/>
      <c r="D22" s="626"/>
      <c r="E22" s="626"/>
      <c r="F22" s="626"/>
      <c r="G22" s="626"/>
      <c r="H22" s="626"/>
      <c r="I22" s="771"/>
      <c r="J22" s="246">
        <f>J18+J19+J20+J21</f>
        <v>0</v>
      </c>
      <c r="K22" s="238">
        <v>5</v>
      </c>
    </row>
    <row r="23" spans="2:11" x14ac:dyDescent="0.2">
      <c r="C23" s="239">
        <v>3</v>
      </c>
      <c r="D23" s="240" t="s">
        <v>468</v>
      </c>
      <c r="E23" s="241" t="s">
        <v>408</v>
      </c>
      <c r="H23" s="242">
        <v>1</v>
      </c>
      <c r="I23" s="753"/>
      <c r="J23" s="244">
        <f>H23*I23</f>
        <v>0</v>
      </c>
      <c r="K23" s="238">
        <v>1</v>
      </c>
    </row>
    <row r="24" spans="2:11" x14ac:dyDescent="0.2">
      <c r="E24" s="245" t="str">
        <f>SUBSTITUTE("Sp.mat: 0.00%",".",IF(VALUE("1.2")=1.2,".",","),2)</f>
        <v>Sp.mat: 0,00%</v>
      </c>
      <c r="G24" s="245" t="str">
        <f>SUBSTITUTE("Sp.man: 0.00%",".",IF(VALUE("1.2")=1.2,".",","),2)</f>
        <v>Sp.man: 0,00%</v>
      </c>
      <c r="H24" s="245" t="str">
        <f>SUBSTITUTE("Sp.uti: 0.00%",".",IF(VALUE("1.2")=1.2,".",","),2)</f>
        <v>Sp.uti: 0,00%</v>
      </c>
      <c r="I24" s="753"/>
      <c r="J24" s="244">
        <f>H23*I24</f>
        <v>0</v>
      </c>
      <c r="K24" s="238">
        <v>2</v>
      </c>
    </row>
    <row r="25" spans="2:11" x14ac:dyDescent="0.2">
      <c r="B25" s="623" t="s">
        <v>571</v>
      </c>
      <c r="C25" s="624"/>
      <c r="D25" s="624"/>
      <c r="E25" s="624"/>
      <c r="F25" s="624"/>
      <c r="G25" s="624"/>
      <c r="H25" s="624"/>
      <c r="I25" s="753"/>
      <c r="J25" s="244">
        <f>H23*I25</f>
        <v>0</v>
      </c>
      <c r="K25" s="238">
        <v>3</v>
      </c>
    </row>
    <row r="26" spans="2:11" x14ac:dyDescent="0.2">
      <c r="B26" s="624"/>
      <c r="C26" s="624"/>
      <c r="D26" s="624"/>
      <c r="E26" s="624"/>
      <c r="F26" s="624"/>
      <c r="G26" s="624"/>
      <c r="H26" s="624"/>
      <c r="I26" s="753"/>
      <c r="J26" s="244">
        <f>H23*I26</f>
        <v>0</v>
      </c>
      <c r="K26" s="238">
        <v>4</v>
      </c>
    </row>
    <row r="27" spans="2:11" ht="13.5" thickBot="1" x14ac:dyDescent="0.25">
      <c r="B27" s="625" t="s">
        <v>376</v>
      </c>
      <c r="C27" s="626"/>
      <c r="D27" s="626"/>
      <c r="E27" s="626"/>
      <c r="F27" s="626"/>
      <c r="G27" s="626"/>
      <c r="H27" s="626"/>
      <c r="I27" s="771"/>
      <c r="J27" s="246">
        <f>J23+J24+J25+J26</f>
        <v>0</v>
      </c>
      <c r="K27" s="238">
        <v>5</v>
      </c>
    </row>
    <row r="28" spans="2:11" x14ac:dyDescent="0.2">
      <c r="B28" s="393"/>
      <c r="C28" s="394" t="s">
        <v>572</v>
      </c>
      <c r="D28" s="395" t="s">
        <v>373</v>
      </c>
      <c r="E28" s="402" t="s">
        <v>374</v>
      </c>
      <c r="F28" s="403"/>
      <c r="G28" s="403"/>
      <c r="H28" s="398">
        <v>34.4</v>
      </c>
      <c r="I28" s="770"/>
      <c r="J28" s="399">
        <f>H28*I28</f>
        <v>0</v>
      </c>
      <c r="K28" s="238">
        <v>1</v>
      </c>
    </row>
    <row r="29" spans="2:11" x14ac:dyDescent="0.2">
      <c r="E29" s="245" t="str">
        <f>SUBSTITUTE("Sp.mat: 0.00%",".",IF(VALUE("1.2")=1.2,".",","),2)</f>
        <v>Sp.mat: 0,00%</v>
      </c>
      <c r="G29" s="245" t="str">
        <f>SUBSTITUTE("Sp.man: 0.00%",".",IF(VALUE("1.2")=1.2,".",","),2)</f>
        <v>Sp.man: 0,00%</v>
      </c>
      <c r="H29" s="245" t="str">
        <f>SUBSTITUTE("Sp.uti: 0.00%",".",IF(VALUE("1.2")=1.2,".",","),2)</f>
        <v>Sp.uti: 0,00%</v>
      </c>
      <c r="I29" s="753"/>
      <c r="J29" s="244">
        <f>H28*I29</f>
        <v>0</v>
      </c>
      <c r="K29" s="238">
        <v>2</v>
      </c>
    </row>
    <row r="30" spans="2:11" x14ac:dyDescent="0.2">
      <c r="B30" s="623" t="s">
        <v>375</v>
      </c>
      <c r="C30" s="624"/>
      <c r="D30" s="624"/>
      <c r="E30" s="624"/>
      <c r="F30" s="624"/>
      <c r="G30" s="624"/>
      <c r="H30" s="624"/>
      <c r="I30" s="753"/>
      <c r="J30" s="244">
        <f>H28*I30</f>
        <v>0</v>
      </c>
      <c r="K30" s="238">
        <v>3</v>
      </c>
    </row>
    <row r="31" spans="2:11" x14ac:dyDescent="0.2">
      <c r="B31" s="624"/>
      <c r="C31" s="624"/>
      <c r="D31" s="624"/>
      <c r="E31" s="624"/>
      <c r="F31" s="624"/>
      <c r="G31" s="624"/>
      <c r="H31" s="624"/>
      <c r="I31" s="753"/>
      <c r="J31" s="244">
        <f>H28*I31</f>
        <v>0</v>
      </c>
      <c r="K31" s="238">
        <v>4</v>
      </c>
    </row>
    <row r="32" spans="2:11" x14ac:dyDescent="0.2">
      <c r="B32" s="625" t="s">
        <v>376</v>
      </c>
      <c r="C32" s="626"/>
      <c r="D32" s="626"/>
      <c r="E32" s="626"/>
      <c r="F32" s="626"/>
      <c r="G32" s="626"/>
      <c r="H32" s="626"/>
      <c r="I32" s="771"/>
      <c r="J32" s="246">
        <f>J28+J29+J30+J31</f>
        <v>0</v>
      </c>
      <c r="K32" s="238">
        <v>5</v>
      </c>
    </row>
    <row r="33" spans="2:11" x14ac:dyDescent="0.2">
      <c r="C33" s="239" t="s">
        <v>573</v>
      </c>
      <c r="D33" s="240" t="s">
        <v>377</v>
      </c>
      <c r="E33" s="241" t="s">
        <v>378</v>
      </c>
      <c r="H33" s="242">
        <v>1.1000000000000001</v>
      </c>
      <c r="I33" s="753"/>
      <c r="J33" s="244">
        <f>H33*I33</f>
        <v>0</v>
      </c>
      <c r="K33" s="238">
        <v>1</v>
      </c>
    </row>
    <row r="34" spans="2:11" x14ac:dyDescent="0.2">
      <c r="E34" s="245" t="str">
        <f>SUBSTITUTE("Sp.mat: 0.00%",".",IF(VALUE("1.2")=1.2,".",","),2)</f>
        <v>Sp.mat: 0,00%</v>
      </c>
      <c r="G34" s="245" t="str">
        <f>SUBSTITUTE("Sp.man: 0.00%",".",IF(VALUE("1.2")=1.2,".",","),2)</f>
        <v>Sp.man: 0,00%</v>
      </c>
      <c r="H34" s="245" t="str">
        <f>SUBSTITUTE("Sp.uti: 0.00%",".",IF(VALUE("1.2")=1.2,".",","),2)</f>
        <v>Sp.uti: 0,00%</v>
      </c>
      <c r="I34" s="753"/>
      <c r="J34" s="244">
        <f>H33*I34</f>
        <v>0</v>
      </c>
      <c r="K34" s="238">
        <v>2</v>
      </c>
    </row>
    <row r="35" spans="2:11" x14ac:dyDescent="0.2">
      <c r="B35" s="623" t="s">
        <v>379</v>
      </c>
      <c r="C35" s="624"/>
      <c r="D35" s="624"/>
      <c r="E35" s="624"/>
      <c r="F35" s="624"/>
      <c r="G35" s="624"/>
      <c r="H35" s="624"/>
      <c r="I35" s="753"/>
      <c r="J35" s="244">
        <f>H33*I35</f>
        <v>0</v>
      </c>
      <c r="K35" s="238">
        <v>3</v>
      </c>
    </row>
    <row r="36" spans="2:11" x14ac:dyDescent="0.2">
      <c r="B36" s="624"/>
      <c r="C36" s="624"/>
      <c r="D36" s="624"/>
      <c r="E36" s="624"/>
      <c r="F36" s="624"/>
      <c r="G36" s="624"/>
      <c r="H36" s="624"/>
      <c r="I36" s="753"/>
      <c r="J36" s="244">
        <f>H33*I36</f>
        <v>0</v>
      </c>
      <c r="K36" s="238">
        <v>4</v>
      </c>
    </row>
    <row r="37" spans="2:11" x14ac:dyDescent="0.2">
      <c r="B37" s="625" t="s">
        <v>376</v>
      </c>
      <c r="C37" s="626"/>
      <c r="D37" s="626"/>
      <c r="E37" s="626"/>
      <c r="F37" s="626"/>
      <c r="G37" s="626"/>
      <c r="H37" s="626"/>
      <c r="I37" s="771"/>
      <c r="J37" s="246">
        <f>J33+J34+J35+J36</f>
        <v>0</v>
      </c>
      <c r="K37" s="238">
        <v>5</v>
      </c>
    </row>
    <row r="38" spans="2:11" x14ac:dyDescent="0.2">
      <c r="C38" s="239" t="s">
        <v>574</v>
      </c>
      <c r="D38" s="240" t="s">
        <v>380</v>
      </c>
      <c r="E38" s="241" t="s">
        <v>374</v>
      </c>
      <c r="H38" s="242">
        <v>135</v>
      </c>
      <c r="I38" s="753"/>
      <c r="J38" s="244">
        <f>H38*I38</f>
        <v>0</v>
      </c>
      <c r="K38" s="238">
        <v>1</v>
      </c>
    </row>
    <row r="39" spans="2:11" x14ac:dyDescent="0.2">
      <c r="E39" s="245" t="str">
        <f>SUBSTITUTE("Sp.mat: 0.00%",".",IF(VALUE("1.2")=1.2,".",","),2)</f>
        <v>Sp.mat: 0,00%</v>
      </c>
      <c r="G39" s="245" t="str">
        <f>SUBSTITUTE("Sp.man: 0.00%",".",IF(VALUE("1.2")=1.2,".",","),2)</f>
        <v>Sp.man: 0,00%</v>
      </c>
      <c r="H39" s="245" t="str">
        <f>SUBSTITUTE("Sp.uti: 0.00%",".",IF(VALUE("1.2")=1.2,".",","),2)</f>
        <v>Sp.uti: 0,00%</v>
      </c>
      <c r="I39" s="753"/>
      <c r="J39" s="244">
        <f>H38*I39</f>
        <v>0</v>
      </c>
      <c r="K39" s="238">
        <v>2</v>
      </c>
    </row>
    <row r="40" spans="2:11" x14ac:dyDescent="0.2">
      <c r="B40" s="623" t="s">
        <v>381</v>
      </c>
      <c r="C40" s="624"/>
      <c r="D40" s="624"/>
      <c r="E40" s="624"/>
      <c r="F40" s="624"/>
      <c r="G40" s="624"/>
      <c r="H40" s="624"/>
      <c r="I40" s="753"/>
      <c r="J40" s="244">
        <f>H38*I40</f>
        <v>0</v>
      </c>
      <c r="K40" s="238">
        <v>3</v>
      </c>
    </row>
    <row r="41" spans="2:11" x14ac:dyDescent="0.2">
      <c r="B41" s="624"/>
      <c r="C41" s="624"/>
      <c r="D41" s="624"/>
      <c r="E41" s="624"/>
      <c r="F41" s="624"/>
      <c r="G41" s="624"/>
      <c r="H41" s="624"/>
      <c r="I41" s="753"/>
      <c r="J41" s="244">
        <f>H38*I41</f>
        <v>0</v>
      </c>
      <c r="K41" s="238">
        <v>4</v>
      </c>
    </row>
    <row r="42" spans="2:11" x14ac:dyDescent="0.2">
      <c r="B42" s="625" t="s">
        <v>376</v>
      </c>
      <c r="C42" s="626"/>
      <c r="D42" s="626"/>
      <c r="E42" s="626"/>
      <c r="F42" s="626"/>
      <c r="G42" s="626"/>
      <c r="H42" s="626"/>
      <c r="I42" s="771"/>
      <c r="J42" s="246">
        <f>J38+J39+J40+J41</f>
        <v>0</v>
      </c>
      <c r="K42" s="238">
        <v>5</v>
      </c>
    </row>
    <row r="43" spans="2:11" x14ac:dyDescent="0.2">
      <c r="C43" s="239" t="s">
        <v>575</v>
      </c>
      <c r="D43" s="240" t="s">
        <v>382</v>
      </c>
      <c r="E43" s="241" t="s">
        <v>383</v>
      </c>
      <c r="H43" s="242">
        <v>282</v>
      </c>
      <c r="I43" s="753"/>
      <c r="J43" s="244">
        <f>H43*I43</f>
        <v>0</v>
      </c>
      <c r="K43" s="238">
        <v>1</v>
      </c>
    </row>
    <row r="44" spans="2:11" x14ac:dyDescent="0.2">
      <c r="E44" s="245" t="str">
        <f>SUBSTITUTE("Sp.mat: 0.00%",".",IF(VALUE("1.2")=1.2,".",","),2)</f>
        <v>Sp.mat: 0,00%</v>
      </c>
      <c r="G44" s="245" t="str">
        <f>SUBSTITUTE("Sp.man: 0.00%",".",IF(VALUE("1.2")=1.2,".",","),2)</f>
        <v>Sp.man: 0,00%</v>
      </c>
      <c r="H44" s="245" t="str">
        <f>SUBSTITUTE("Sp.uti: 0.00%",".",IF(VALUE("1.2")=1.2,".",","),2)</f>
        <v>Sp.uti: 0,00%</v>
      </c>
      <c r="I44" s="753"/>
      <c r="J44" s="244">
        <f>H43*I44</f>
        <v>0</v>
      </c>
      <c r="K44" s="238">
        <v>2</v>
      </c>
    </row>
    <row r="45" spans="2:11" x14ac:dyDescent="0.2">
      <c r="B45" s="623" t="s">
        <v>384</v>
      </c>
      <c r="C45" s="624"/>
      <c r="D45" s="624"/>
      <c r="E45" s="624"/>
      <c r="F45" s="624"/>
      <c r="G45" s="624"/>
      <c r="H45" s="624"/>
      <c r="I45" s="753"/>
      <c r="J45" s="244">
        <f>H43*I45</f>
        <v>0</v>
      </c>
      <c r="K45" s="238">
        <v>3</v>
      </c>
    </row>
    <row r="46" spans="2:11" x14ac:dyDescent="0.2">
      <c r="B46" s="624"/>
      <c r="C46" s="624"/>
      <c r="D46" s="624"/>
      <c r="E46" s="624"/>
      <c r="F46" s="624"/>
      <c r="G46" s="624"/>
      <c r="H46" s="624"/>
      <c r="I46" s="753"/>
      <c r="J46" s="244">
        <f>H43*I46</f>
        <v>0</v>
      </c>
      <c r="K46" s="238">
        <v>4</v>
      </c>
    </row>
    <row r="47" spans="2:11" x14ac:dyDescent="0.2">
      <c r="B47" s="625" t="s">
        <v>376</v>
      </c>
      <c r="C47" s="626"/>
      <c r="D47" s="626"/>
      <c r="E47" s="626"/>
      <c r="F47" s="626"/>
      <c r="G47" s="626"/>
      <c r="H47" s="626"/>
      <c r="I47" s="771"/>
      <c r="J47" s="246">
        <f>J43+J44+J45+J46</f>
        <v>0</v>
      </c>
      <c r="K47" s="238">
        <v>5</v>
      </c>
    </row>
    <row r="48" spans="2:11" x14ac:dyDescent="0.2">
      <c r="C48" s="239" t="s">
        <v>576</v>
      </c>
      <c r="D48" s="240" t="s">
        <v>385</v>
      </c>
      <c r="E48" s="241" t="s">
        <v>374</v>
      </c>
      <c r="H48" s="242">
        <v>135</v>
      </c>
      <c r="I48" s="753"/>
      <c r="J48" s="244">
        <f>H48*I48</f>
        <v>0</v>
      </c>
      <c r="K48" s="238">
        <v>1</v>
      </c>
    </row>
    <row r="49" spans="2:11" x14ac:dyDescent="0.2">
      <c r="E49" s="245" t="str">
        <f>SUBSTITUTE("Sp.mat: 0.00%",".",IF(VALUE("1.2")=1.2,".",","),2)</f>
        <v>Sp.mat: 0,00%</v>
      </c>
      <c r="G49" s="245" t="str">
        <f>SUBSTITUTE("Sp.man: 0.00%",".",IF(VALUE("1.2")=1.2,".",","),2)</f>
        <v>Sp.man: 0,00%</v>
      </c>
      <c r="H49" s="245" t="str">
        <f>SUBSTITUTE("Sp.uti: 0.00%",".",IF(VALUE("1.2")=1.2,".",","),2)</f>
        <v>Sp.uti: 0,00%</v>
      </c>
      <c r="I49" s="753"/>
      <c r="J49" s="244">
        <f>H48*I49</f>
        <v>0</v>
      </c>
      <c r="K49" s="238">
        <v>2</v>
      </c>
    </row>
    <row r="50" spans="2:11" x14ac:dyDescent="0.2">
      <c r="B50" s="623" t="s">
        <v>386</v>
      </c>
      <c r="C50" s="624"/>
      <c r="D50" s="624"/>
      <c r="E50" s="624"/>
      <c r="F50" s="624"/>
      <c r="G50" s="624"/>
      <c r="H50" s="624"/>
      <c r="I50" s="753"/>
      <c r="J50" s="244">
        <f>H48*I50</f>
        <v>0</v>
      </c>
      <c r="K50" s="238">
        <v>3</v>
      </c>
    </row>
    <row r="51" spans="2:11" x14ac:dyDescent="0.2">
      <c r="B51" s="624"/>
      <c r="C51" s="624"/>
      <c r="D51" s="624"/>
      <c r="E51" s="624"/>
      <c r="F51" s="624"/>
      <c r="G51" s="624"/>
      <c r="H51" s="624"/>
      <c r="I51" s="753"/>
      <c r="J51" s="244">
        <f>H48*I51</f>
        <v>0</v>
      </c>
      <c r="K51" s="238">
        <v>4</v>
      </c>
    </row>
    <row r="52" spans="2:11" x14ac:dyDescent="0.2">
      <c r="B52" s="625" t="s">
        <v>376</v>
      </c>
      <c r="C52" s="626"/>
      <c r="D52" s="626"/>
      <c r="E52" s="626"/>
      <c r="F52" s="626"/>
      <c r="G52" s="626"/>
      <c r="H52" s="626"/>
      <c r="I52" s="771"/>
      <c r="J52" s="246">
        <f>J48+J49+J50+J51</f>
        <v>0</v>
      </c>
      <c r="K52" s="238">
        <v>5</v>
      </c>
    </row>
    <row r="53" spans="2:11" x14ac:dyDescent="0.2">
      <c r="C53" s="239" t="s">
        <v>577</v>
      </c>
      <c r="D53" s="240" t="s">
        <v>387</v>
      </c>
      <c r="E53" s="241" t="s">
        <v>374</v>
      </c>
      <c r="H53" s="242">
        <v>34</v>
      </c>
      <c r="I53" s="753"/>
      <c r="J53" s="244">
        <f>H53*I53</f>
        <v>0</v>
      </c>
      <c r="K53" s="238">
        <v>1</v>
      </c>
    </row>
    <row r="54" spans="2:11" x14ac:dyDescent="0.2">
      <c r="E54" s="245" t="str">
        <f>SUBSTITUTE("Sp.mat: 0.00%",".",IF(VALUE("1.2")=1.2,".",","),2)</f>
        <v>Sp.mat: 0,00%</v>
      </c>
      <c r="G54" s="245" t="str">
        <f>SUBSTITUTE("Sp.man: 0.00%",".",IF(VALUE("1.2")=1.2,".",","),2)</f>
        <v>Sp.man: 0,00%</v>
      </c>
      <c r="H54" s="245" t="str">
        <f>SUBSTITUTE("Sp.uti: 0.00%",".",IF(VALUE("1.2")=1.2,".",","),2)</f>
        <v>Sp.uti: 0,00%</v>
      </c>
      <c r="I54" s="753"/>
      <c r="J54" s="244">
        <f>H53*I54</f>
        <v>0</v>
      </c>
      <c r="K54" s="238">
        <v>2</v>
      </c>
    </row>
    <row r="55" spans="2:11" x14ac:dyDescent="0.2">
      <c r="B55" s="623" t="s">
        <v>388</v>
      </c>
      <c r="C55" s="624"/>
      <c r="D55" s="624"/>
      <c r="E55" s="624"/>
      <c r="F55" s="624"/>
      <c r="G55" s="624"/>
      <c r="H55" s="624"/>
      <c r="I55" s="753"/>
      <c r="J55" s="244">
        <f>H53*I55</f>
        <v>0</v>
      </c>
      <c r="K55" s="238">
        <v>3</v>
      </c>
    </row>
    <row r="56" spans="2:11" x14ac:dyDescent="0.2">
      <c r="B56" s="624"/>
      <c r="C56" s="624"/>
      <c r="D56" s="624"/>
      <c r="E56" s="624"/>
      <c r="F56" s="624"/>
      <c r="G56" s="624"/>
      <c r="H56" s="624"/>
      <c r="I56" s="753"/>
      <c r="J56" s="244">
        <f>H53*I56</f>
        <v>0</v>
      </c>
      <c r="K56" s="238">
        <v>4</v>
      </c>
    </row>
    <row r="57" spans="2:11" x14ac:dyDescent="0.2">
      <c r="B57" s="625" t="s">
        <v>376</v>
      </c>
      <c r="C57" s="626"/>
      <c r="D57" s="626"/>
      <c r="E57" s="626"/>
      <c r="F57" s="626"/>
      <c r="G57" s="626"/>
      <c r="H57" s="626"/>
      <c r="I57" s="771"/>
      <c r="J57" s="246">
        <f>J53+J54+J55+J56</f>
        <v>0</v>
      </c>
      <c r="K57" s="238">
        <v>5</v>
      </c>
    </row>
    <row r="58" spans="2:11" x14ac:dyDescent="0.2">
      <c r="C58" s="239" t="s">
        <v>578</v>
      </c>
      <c r="D58" s="240" t="s">
        <v>389</v>
      </c>
      <c r="E58" s="241" t="s">
        <v>390</v>
      </c>
      <c r="H58" s="242">
        <v>70</v>
      </c>
      <c r="I58" s="753"/>
      <c r="J58" s="244">
        <f>H58*I58</f>
        <v>0</v>
      </c>
      <c r="K58" s="238">
        <v>1</v>
      </c>
    </row>
    <row r="59" spans="2:11" x14ac:dyDescent="0.2">
      <c r="E59" s="245" t="str">
        <f>SUBSTITUTE("Sp.mat: 0.00%",".",IF(VALUE("1.2")=1.2,".",","),2)</f>
        <v>Sp.mat: 0,00%</v>
      </c>
      <c r="G59" s="245" t="str">
        <f>SUBSTITUTE("Sp.man: 0.00%",".",IF(VALUE("1.2")=1.2,".",","),2)</f>
        <v>Sp.man: 0,00%</v>
      </c>
      <c r="H59" s="245" t="str">
        <f>SUBSTITUTE("Sp.uti: 0.00%",".",IF(VALUE("1.2")=1.2,".",","),2)</f>
        <v>Sp.uti: 0,00%</v>
      </c>
      <c r="I59" s="753"/>
      <c r="J59" s="244">
        <f>H58*I59</f>
        <v>0</v>
      </c>
      <c r="K59" s="238">
        <v>2</v>
      </c>
    </row>
    <row r="60" spans="2:11" x14ac:dyDescent="0.2">
      <c r="B60" s="623" t="s">
        <v>391</v>
      </c>
      <c r="C60" s="624"/>
      <c r="D60" s="624"/>
      <c r="E60" s="624"/>
      <c r="F60" s="624"/>
      <c r="G60" s="624"/>
      <c r="H60" s="624"/>
      <c r="I60" s="753"/>
      <c r="J60" s="244">
        <f>H58*I60</f>
        <v>0</v>
      </c>
      <c r="K60" s="238">
        <v>3</v>
      </c>
    </row>
    <row r="61" spans="2:11" x14ac:dyDescent="0.2">
      <c r="B61" s="624"/>
      <c r="C61" s="624"/>
      <c r="D61" s="624"/>
      <c r="E61" s="624"/>
      <c r="F61" s="624"/>
      <c r="G61" s="624"/>
      <c r="H61" s="624"/>
      <c r="I61" s="753"/>
      <c r="J61" s="244">
        <f>ROUND(H58*I61,5)</f>
        <v>0</v>
      </c>
      <c r="K61" s="238">
        <v>4</v>
      </c>
    </row>
    <row r="62" spans="2:11" x14ac:dyDescent="0.2">
      <c r="B62" s="625" t="s">
        <v>376</v>
      </c>
      <c r="C62" s="626"/>
      <c r="D62" s="626"/>
      <c r="E62" s="626"/>
      <c r="F62" s="626"/>
      <c r="G62" s="626"/>
      <c r="H62" s="626"/>
      <c r="I62" s="771"/>
      <c r="J62" s="246">
        <f>J58+J59+J60+J61</f>
        <v>0</v>
      </c>
      <c r="K62" s="238">
        <v>5</v>
      </c>
    </row>
    <row r="63" spans="2:11" x14ac:dyDescent="0.2">
      <c r="C63" s="239" t="s">
        <v>579</v>
      </c>
      <c r="D63" s="240" t="s">
        <v>392</v>
      </c>
      <c r="E63" s="241" t="s">
        <v>390</v>
      </c>
      <c r="H63" s="242">
        <v>57.8</v>
      </c>
      <c r="I63" s="753"/>
      <c r="J63" s="244">
        <f>H63*I63</f>
        <v>0</v>
      </c>
      <c r="K63" s="238">
        <v>1</v>
      </c>
    </row>
    <row r="64" spans="2:11" x14ac:dyDescent="0.2">
      <c r="E64" s="245" t="str">
        <f>SUBSTITUTE("Sp.mat: 0.00%",".",IF(VALUE("1.2")=1.2,".",","),2)</f>
        <v>Sp.mat: 0,00%</v>
      </c>
      <c r="G64" s="245" t="str">
        <f>SUBSTITUTE("Sp.man: 0.00%",".",IF(VALUE("1.2")=1.2,".",","),2)</f>
        <v>Sp.man: 0,00%</v>
      </c>
      <c r="H64" s="245" t="str">
        <f>SUBSTITUTE("Sp.uti: 0.00%",".",IF(VALUE("1.2")=1.2,".",","),2)</f>
        <v>Sp.uti: 0,00%</v>
      </c>
      <c r="I64" s="753"/>
      <c r="J64" s="244">
        <f>H63*I64</f>
        <v>0</v>
      </c>
      <c r="K64" s="238">
        <v>2</v>
      </c>
    </row>
    <row r="65" spans="2:11" x14ac:dyDescent="0.2">
      <c r="B65" s="623" t="s">
        <v>393</v>
      </c>
      <c r="C65" s="624"/>
      <c r="D65" s="624"/>
      <c r="E65" s="624"/>
      <c r="F65" s="624"/>
      <c r="G65" s="624"/>
      <c r="H65" s="624"/>
      <c r="I65" s="753"/>
      <c r="J65" s="244">
        <f>H63*I65</f>
        <v>0</v>
      </c>
      <c r="K65" s="238">
        <v>3</v>
      </c>
    </row>
    <row r="66" spans="2:11" x14ac:dyDescent="0.2">
      <c r="B66" s="624"/>
      <c r="C66" s="624"/>
      <c r="D66" s="624"/>
      <c r="E66" s="624"/>
      <c r="F66" s="624"/>
      <c r="G66" s="624"/>
      <c r="H66" s="624"/>
      <c r="I66" s="753"/>
      <c r="J66" s="244">
        <f>ROUND(H63*I66,5)</f>
        <v>0</v>
      </c>
      <c r="K66" s="238">
        <v>4</v>
      </c>
    </row>
    <row r="67" spans="2:11" x14ac:dyDescent="0.2">
      <c r="B67" s="625" t="s">
        <v>394</v>
      </c>
      <c r="C67" s="626"/>
      <c r="D67" s="626"/>
      <c r="E67" s="626"/>
      <c r="F67" s="626"/>
      <c r="G67" s="626"/>
      <c r="H67" s="626"/>
      <c r="I67" s="771"/>
      <c r="J67" s="246">
        <f>J63+J64+J65+J66</f>
        <v>0</v>
      </c>
      <c r="K67" s="238">
        <v>5</v>
      </c>
    </row>
    <row r="68" spans="2:11" x14ac:dyDescent="0.2">
      <c r="C68" s="239" t="s">
        <v>580</v>
      </c>
      <c r="D68" s="240" t="s">
        <v>395</v>
      </c>
      <c r="E68" s="241" t="s">
        <v>383</v>
      </c>
      <c r="H68" s="242">
        <v>550</v>
      </c>
      <c r="I68" s="753"/>
      <c r="J68" s="244">
        <f>H68*I68</f>
        <v>0</v>
      </c>
      <c r="K68" s="238">
        <v>1</v>
      </c>
    </row>
    <row r="69" spans="2:11" x14ac:dyDescent="0.2">
      <c r="E69" s="245" t="str">
        <f>SUBSTITUTE("Sp.mat: 0.00%",".",IF(VALUE("1.2")=1.2,".",","),2)</f>
        <v>Sp.mat: 0,00%</v>
      </c>
      <c r="G69" s="245" t="str">
        <f>SUBSTITUTE("Sp.man: 0.00%",".",IF(VALUE("1.2")=1.2,".",","),2)</f>
        <v>Sp.man: 0,00%</v>
      </c>
      <c r="H69" s="245" t="str">
        <f>SUBSTITUTE("Sp.uti: 0.00%",".",IF(VALUE("1.2")=1.2,".",","),2)</f>
        <v>Sp.uti: 0,00%</v>
      </c>
      <c r="I69" s="753"/>
      <c r="J69" s="244">
        <f>H68*I69</f>
        <v>0</v>
      </c>
      <c r="K69" s="238">
        <v>2</v>
      </c>
    </row>
    <row r="70" spans="2:11" x14ac:dyDescent="0.2">
      <c r="B70" s="623" t="s">
        <v>396</v>
      </c>
      <c r="C70" s="624"/>
      <c r="D70" s="624"/>
      <c r="E70" s="624"/>
      <c r="F70" s="624"/>
      <c r="G70" s="624"/>
      <c r="H70" s="624"/>
      <c r="I70" s="753"/>
      <c r="J70" s="244">
        <f>H68*I70</f>
        <v>0</v>
      </c>
      <c r="K70" s="238">
        <v>3</v>
      </c>
    </row>
    <row r="71" spans="2:11" x14ac:dyDescent="0.2">
      <c r="B71" s="624"/>
      <c r="C71" s="624"/>
      <c r="D71" s="624"/>
      <c r="E71" s="624"/>
      <c r="F71" s="624"/>
      <c r="G71" s="624"/>
      <c r="H71" s="624"/>
      <c r="I71" s="753"/>
      <c r="J71" s="244">
        <f>H68*I71</f>
        <v>0</v>
      </c>
      <c r="K71" s="238">
        <v>4</v>
      </c>
    </row>
    <row r="72" spans="2:11" x14ac:dyDescent="0.2">
      <c r="B72" s="625" t="s">
        <v>376</v>
      </c>
      <c r="C72" s="626"/>
      <c r="D72" s="626"/>
      <c r="E72" s="626"/>
      <c r="F72" s="626"/>
      <c r="G72" s="626"/>
      <c r="H72" s="626"/>
      <c r="I72" s="771"/>
      <c r="J72" s="246">
        <f>J68+J69+J70+J71</f>
        <v>0</v>
      </c>
      <c r="K72" s="238">
        <v>5</v>
      </c>
    </row>
    <row r="73" spans="2:11" x14ac:dyDescent="0.2">
      <c r="C73" s="239" t="s">
        <v>581</v>
      </c>
      <c r="D73" s="240" t="s">
        <v>397</v>
      </c>
      <c r="E73" s="241" t="s">
        <v>383</v>
      </c>
      <c r="H73" s="242">
        <v>555.5</v>
      </c>
      <c r="I73" s="753"/>
      <c r="J73" s="244">
        <f>H73*I73</f>
        <v>0</v>
      </c>
      <c r="K73" s="238">
        <v>1</v>
      </c>
    </row>
    <row r="74" spans="2:11" x14ac:dyDescent="0.2">
      <c r="E74" s="245" t="str">
        <f>SUBSTITUTE("Sp.mat: 0.00%",".",IF(VALUE("1.2")=1.2,".",","),2)</f>
        <v>Sp.mat: 0,00%</v>
      </c>
      <c r="G74" s="245" t="str">
        <f>SUBSTITUTE("Sp.man: 0.00%",".",IF(VALUE("1.2")=1.2,".",","),2)</f>
        <v>Sp.man: 0,00%</v>
      </c>
      <c r="H74" s="245" t="str">
        <f>SUBSTITUTE("Sp.uti: 0.00%",".",IF(VALUE("1.2")=1.2,".",","),2)</f>
        <v>Sp.uti: 0,00%</v>
      </c>
      <c r="I74" s="753"/>
      <c r="J74" s="244">
        <f>H73*I74</f>
        <v>0</v>
      </c>
      <c r="K74" s="238">
        <v>2</v>
      </c>
    </row>
    <row r="75" spans="2:11" x14ac:dyDescent="0.2">
      <c r="B75" s="623" t="s">
        <v>398</v>
      </c>
      <c r="C75" s="624"/>
      <c r="D75" s="624"/>
      <c r="E75" s="624"/>
      <c r="F75" s="624"/>
      <c r="G75" s="624"/>
      <c r="H75" s="624"/>
      <c r="I75" s="753"/>
      <c r="J75" s="244">
        <f>H73*I75</f>
        <v>0</v>
      </c>
      <c r="K75" s="238">
        <v>3</v>
      </c>
    </row>
    <row r="76" spans="2:11" x14ac:dyDescent="0.2">
      <c r="B76" s="624"/>
      <c r="C76" s="624"/>
      <c r="D76" s="624"/>
      <c r="E76" s="624"/>
      <c r="F76" s="624"/>
      <c r="G76" s="624"/>
      <c r="H76" s="624"/>
      <c r="I76" s="753"/>
      <c r="J76" s="244">
        <f>H73*I76</f>
        <v>0</v>
      </c>
      <c r="K76" s="238">
        <v>4</v>
      </c>
    </row>
    <row r="77" spans="2:11" x14ac:dyDescent="0.2">
      <c r="B77" s="625" t="s">
        <v>376</v>
      </c>
      <c r="C77" s="626"/>
      <c r="D77" s="626"/>
      <c r="E77" s="626"/>
      <c r="F77" s="626"/>
      <c r="G77" s="626"/>
      <c r="H77" s="626"/>
      <c r="I77" s="771"/>
      <c r="J77" s="246">
        <f>J73+J74+J75+J76</f>
        <v>0</v>
      </c>
      <c r="K77" s="238">
        <v>5</v>
      </c>
    </row>
    <row r="78" spans="2:11" x14ac:dyDescent="0.2">
      <c r="C78" s="239" t="s">
        <v>582</v>
      </c>
      <c r="D78" s="240" t="s">
        <v>399</v>
      </c>
      <c r="E78" s="241" t="s">
        <v>383</v>
      </c>
      <c r="H78" s="242">
        <v>62</v>
      </c>
      <c r="I78" s="753"/>
      <c r="J78" s="244">
        <f>H78*I78</f>
        <v>0</v>
      </c>
      <c r="K78" s="238">
        <v>1</v>
      </c>
    </row>
    <row r="79" spans="2:11" x14ac:dyDescent="0.2">
      <c r="E79" s="245" t="str">
        <f>SUBSTITUTE("Sp.mat: 0.00%",".",IF(VALUE("1.2")=1.2,".",","),2)</f>
        <v>Sp.mat: 0,00%</v>
      </c>
      <c r="G79" s="245" t="str">
        <f>SUBSTITUTE("Sp.man: 0.00%",".",IF(VALUE("1.2")=1.2,".",","),2)</f>
        <v>Sp.man: 0,00%</v>
      </c>
      <c r="H79" s="245" t="str">
        <f>SUBSTITUTE("Sp.uti: 0.00%",".",IF(VALUE("1.2")=1.2,".",","),2)</f>
        <v>Sp.uti: 0,00%</v>
      </c>
      <c r="I79" s="753"/>
      <c r="J79" s="244">
        <f>H78*I79</f>
        <v>0</v>
      </c>
      <c r="K79" s="238">
        <v>2</v>
      </c>
    </row>
    <row r="80" spans="2:11" x14ac:dyDescent="0.2">
      <c r="B80" s="623" t="s">
        <v>400</v>
      </c>
      <c r="C80" s="624"/>
      <c r="D80" s="624"/>
      <c r="E80" s="624"/>
      <c r="F80" s="624"/>
      <c r="G80" s="624"/>
      <c r="H80" s="624"/>
      <c r="I80" s="753"/>
      <c r="J80" s="244">
        <f>H78*I80</f>
        <v>0</v>
      </c>
      <c r="K80" s="238">
        <v>3</v>
      </c>
    </row>
    <row r="81" spans="2:11" x14ac:dyDescent="0.2">
      <c r="B81" s="624"/>
      <c r="C81" s="624"/>
      <c r="D81" s="624"/>
      <c r="E81" s="624"/>
      <c r="F81" s="624"/>
      <c r="G81" s="624"/>
      <c r="H81" s="624"/>
      <c r="I81" s="753"/>
      <c r="J81" s="244">
        <f>H78*I81</f>
        <v>0</v>
      </c>
      <c r="K81" s="238">
        <v>4</v>
      </c>
    </row>
    <row r="82" spans="2:11" x14ac:dyDescent="0.2">
      <c r="B82" s="625" t="s">
        <v>376</v>
      </c>
      <c r="C82" s="626"/>
      <c r="D82" s="626"/>
      <c r="E82" s="626"/>
      <c r="F82" s="626"/>
      <c r="G82" s="626"/>
      <c r="H82" s="626"/>
      <c r="I82" s="771"/>
      <c r="J82" s="246">
        <f>J78+J79+J80+J81</f>
        <v>0</v>
      </c>
      <c r="K82" s="238">
        <v>5</v>
      </c>
    </row>
    <row r="83" spans="2:11" x14ac:dyDescent="0.2">
      <c r="C83" s="239" t="s">
        <v>583</v>
      </c>
      <c r="D83" s="240" t="s">
        <v>401</v>
      </c>
      <c r="E83" s="241" t="s">
        <v>383</v>
      </c>
      <c r="H83" s="242">
        <v>62.62</v>
      </c>
      <c r="I83" s="753"/>
      <c r="J83" s="244">
        <f>H83*I83</f>
        <v>0</v>
      </c>
      <c r="K83" s="238">
        <v>1</v>
      </c>
    </row>
    <row r="84" spans="2:11" x14ac:dyDescent="0.2">
      <c r="E84" s="245" t="str">
        <f>SUBSTITUTE("Sp.mat: 0.00%",".",IF(VALUE("1.2")=1.2,".",","),2)</f>
        <v>Sp.mat: 0,00%</v>
      </c>
      <c r="G84" s="245" t="str">
        <f>SUBSTITUTE("Sp.man: 0.00%",".",IF(VALUE("1.2")=1.2,".",","),2)</f>
        <v>Sp.man: 0,00%</v>
      </c>
      <c r="H84" s="245" t="str">
        <f>SUBSTITUTE("Sp.uti: 0.00%",".",IF(VALUE("1.2")=1.2,".",","),2)</f>
        <v>Sp.uti: 0,00%</v>
      </c>
      <c r="I84" s="753"/>
      <c r="J84" s="244">
        <f>H83*I84</f>
        <v>0</v>
      </c>
      <c r="K84" s="238">
        <v>2</v>
      </c>
    </row>
    <row r="85" spans="2:11" x14ac:dyDescent="0.2">
      <c r="B85" s="623" t="s">
        <v>402</v>
      </c>
      <c r="C85" s="624"/>
      <c r="D85" s="624"/>
      <c r="E85" s="624"/>
      <c r="F85" s="624"/>
      <c r="G85" s="624"/>
      <c r="H85" s="624"/>
      <c r="I85" s="753"/>
      <c r="J85" s="244">
        <f>H83*I85</f>
        <v>0</v>
      </c>
      <c r="K85" s="238">
        <v>3</v>
      </c>
    </row>
    <row r="86" spans="2:11" x14ac:dyDescent="0.2">
      <c r="B86" s="624"/>
      <c r="C86" s="624"/>
      <c r="D86" s="624"/>
      <c r="E86" s="624"/>
      <c r="F86" s="624"/>
      <c r="G86" s="624"/>
      <c r="H86" s="624"/>
      <c r="I86" s="753"/>
      <c r="J86" s="244">
        <f>H83*I86</f>
        <v>0</v>
      </c>
      <c r="K86" s="238">
        <v>4</v>
      </c>
    </row>
    <row r="87" spans="2:11" x14ac:dyDescent="0.2">
      <c r="B87" s="625" t="s">
        <v>376</v>
      </c>
      <c r="C87" s="626"/>
      <c r="D87" s="626"/>
      <c r="E87" s="626"/>
      <c r="F87" s="626"/>
      <c r="G87" s="626"/>
      <c r="H87" s="626"/>
      <c r="I87" s="771"/>
      <c r="J87" s="246">
        <f>J83+J84+J85+J86</f>
        <v>0</v>
      </c>
      <c r="K87" s="238">
        <v>5</v>
      </c>
    </row>
    <row r="88" spans="2:11" x14ac:dyDescent="0.2">
      <c r="C88" s="239" t="s">
        <v>584</v>
      </c>
      <c r="D88" s="240" t="s">
        <v>403</v>
      </c>
      <c r="E88" s="241" t="s">
        <v>383</v>
      </c>
      <c r="H88" s="242">
        <v>280</v>
      </c>
      <c r="I88" s="753"/>
      <c r="J88" s="244">
        <f>H88*I88</f>
        <v>0</v>
      </c>
      <c r="K88" s="238">
        <v>1</v>
      </c>
    </row>
    <row r="89" spans="2:11" x14ac:dyDescent="0.2">
      <c r="E89" s="245" t="str">
        <f>SUBSTITUTE("Sp.mat: 0.00%",".",IF(VALUE("1.2")=1.2,".",","),2)</f>
        <v>Sp.mat: 0,00%</v>
      </c>
      <c r="G89" s="245" t="str">
        <f>SUBSTITUTE("Sp.man: 0.00%",".",IF(VALUE("1.2")=1.2,".",","),2)</f>
        <v>Sp.man: 0,00%</v>
      </c>
      <c r="H89" s="245" t="str">
        <f>SUBSTITUTE("Sp.uti: 0.00%",".",IF(VALUE("1.2")=1.2,".",","),2)</f>
        <v>Sp.uti: 0,00%</v>
      </c>
      <c r="I89" s="753"/>
      <c r="J89" s="244">
        <f>H88*I89</f>
        <v>0</v>
      </c>
      <c r="K89" s="238">
        <v>2</v>
      </c>
    </row>
    <row r="90" spans="2:11" x14ac:dyDescent="0.2">
      <c r="B90" s="623" t="s">
        <v>404</v>
      </c>
      <c r="C90" s="624"/>
      <c r="D90" s="624"/>
      <c r="E90" s="624"/>
      <c r="F90" s="624"/>
      <c r="G90" s="624"/>
      <c r="H90" s="624"/>
      <c r="I90" s="753"/>
      <c r="J90" s="244">
        <f>H88*I90</f>
        <v>0</v>
      </c>
      <c r="K90" s="238">
        <v>3</v>
      </c>
    </row>
    <row r="91" spans="2:11" x14ac:dyDescent="0.2">
      <c r="B91" s="624"/>
      <c r="C91" s="624"/>
      <c r="D91" s="624"/>
      <c r="E91" s="624"/>
      <c r="F91" s="624"/>
      <c r="G91" s="624"/>
      <c r="H91" s="624"/>
      <c r="I91" s="753"/>
      <c r="J91" s="244">
        <f>H88*I91</f>
        <v>0</v>
      </c>
      <c r="K91" s="238">
        <v>4</v>
      </c>
    </row>
    <row r="92" spans="2:11" x14ac:dyDescent="0.2">
      <c r="B92" s="625" t="s">
        <v>376</v>
      </c>
      <c r="C92" s="626"/>
      <c r="D92" s="626"/>
      <c r="E92" s="626"/>
      <c r="F92" s="626"/>
      <c r="G92" s="626"/>
      <c r="H92" s="626"/>
      <c r="I92" s="771"/>
      <c r="J92" s="246">
        <f>J88+J89+J90+J91</f>
        <v>0</v>
      </c>
      <c r="K92" s="238">
        <v>5</v>
      </c>
    </row>
    <row r="93" spans="2:11" x14ac:dyDescent="0.2">
      <c r="C93" s="239" t="s">
        <v>585</v>
      </c>
      <c r="D93" s="240" t="s">
        <v>405</v>
      </c>
      <c r="E93" s="241" t="s">
        <v>383</v>
      </c>
      <c r="H93" s="242">
        <v>280</v>
      </c>
      <c r="I93" s="753"/>
      <c r="J93" s="244">
        <f>H93*I93</f>
        <v>0</v>
      </c>
      <c r="K93" s="238">
        <v>1</v>
      </c>
    </row>
    <row r="94" spans="2:11" x14ac:dyDescent="0.2">
      <c r="E94" s="245" t="str">
        <f>SUBSTITUTE("Sp.mat: 0.00%",".",IF(VALUE("1.2")=1.2,".",","),2)</f>
        <v>Sp.mat: 0,00%</v>
      </c>
      <c r="G94" s="245" t="str">
        <f>SUBSTITUTE("Sp.man: 0.00%",".",IF(VALUE("1.2")=1.2,".",","),2)</f>
        <v>Sp.man: 0,00%</v>
      </c>
      <c r="H94" s="245" t="str">
        <f>SUBSTITUTE("Sp.uti: 0.00%",".",IF(VALUE("1.2")=1.2,".",","),2)</f>
        <v>Sp.uti: 0,00%</v>
      </c>
      <c r="I94" s="753"/>
      <c r="J94" s="244">
        <f>H93*I94</f>
        <v>0</v>
      </c>
      <c r="K94" s="238">
        <v>2</v>
      </c>
    </row>
    <row r="95" spans="2:11" x14ac:dyDescent="0.2">
      <c r="B95" s="623" t="s">
        <v>406</v>
      </c>
      <c r="C95" s="624"/>
      <c r="D95" s="624"/>
      <c r="E95" s="624"/>
      <c r="F95" s="624"/>
      <c r="G95" s="624"/>
      <c r="H95" s="624"/>
      <c r="I95" s="753"/>
      <c r="J95" s="244">
        <f>H93*I95</f>
        <v>0</v>
      </c>
      <c r="K95" s="238">
        <v>3</v>
      </c>
    </row>
    <row r="96" spans="2:11" x14ac:dyDescent="0.2">
      <c r="B96" s="624"/>
      <c r="C96" s="624"/>
      <c r="D96" s="624"/>
      <c r="E96" s="624"/>
      <c r="F96" s="624"/>
      <c r="G96" s="624"/>
      <c r="H96" s="624"/>
      <c r="I96" s="753"/>
      <c r="J96" s="244">
        <f>H93*I96</f>
        <v>0</v>
      </c>
      <c r="K96" s="238">
        <v>4</v>
      </c>
    </row>
    <row r="97" spans="2:11" x14ac:dyDescent="0.2">
      <c r="B97" s="625" t="s">
        <v>376</v>
      </c>
      <c r="C97" s="626"/>
      <c r="D97" s="626"/>
      <c r="E97" s="626"/>
      <c r="F97" s="626"/>
      <c r="G97" s="626"/>
      <c r="H97" s="626"/>
      <c r="I97" s="771"/>
      <c r="J97" s="246">
        <f>J93+J94+J95+J96</f>
        <v>0</v>
      </c>
      <c r="K97" s="238">
        <v>5</v>
      </c>
    </row>
    <row r="98" spans="2:11" x14ac:dyDescent="0.2">
      <c r="C98" s="239" t="s">
        <v>586</v>
      </c>
      <c r="D98" s="240" t="s">
        <v>407</v>
      </c>
      <c r="E98" s="241" t="s">
        <v>408</v>
      </c>
      <c r="H98" s="242">
        <v>55</v>
      </c>
      <c r="I98" s="753"/>
      <c r="J98" s="244">
        <f>H98*I98</f>
        <v>0</v>
      </c>
      <c r="K98" s="238">
        <v>1</v>
      </c>
    </row>
    <row r="99" spans="2:11" x14ac:dyDescent="0.2">
      <c r="E99" s="245" t="str">
        <f>SUBSTITUTE("Sp.mat: 0.00%",".",IF(VALUE("1.2")=1.2,".",","),2)</f>
        <v>Sp.mat: 0,00%</v>
      </c>
      <c r="G99" s="245" t="str">
        <f>SUBSTITUTE("Sp.man: 0.00%",".",IF(VALUE("1.2")=1.2,".",","),2)</f>
        <v>Sp.man: 0,00%</v>
      </c>
      <c r="H99" s="245" t="str">
        <f>SUBSTITUTE("Sp.uti: 0.00%",".",IF(VALUE("1.2")=1.2,".",","),2)</f>
        <v>Sp.uti: 0,00%</v>
      </c>
      <c r="I99" s="753"/>
      <c r="J99" s="244">
        <f>H98*I99</f>
        <v>0</v>
      </c>
      <c r="K99" s="238">
        <v>2</v>
      </c>
    </row>
    <row r="100" spans="2:11" x14ac:dyDescent="0.2">
      <c r="B100" s="623" t="s">
        <v>409</v>
      </c>
      <c r="C100" s="624"/>
      <c r="D100" s="624"/>
      <c r="E100" s="624"/>
      <c r="F100" s="624"/>
      <c r="G100" s="624"/>
      <c r="H100" s="624"/>
      <c r="I100" s="753"/>
      <c r="J100" s="244">
        <f>H98*I100</f>
        <v>0</v>
      </c>
      <c r="K100" s="238">
        <v>3</v>
      </c>
    </row>
    <row r="101" spans="2:11" x14ac:dyDescent="0.2">
      <c r="B101" s="624"/>
      <c r="C101" s="624"/>
      <c r="D101" s="624"/>
      <c r="E101" s="624"/>
      <c r="F101" s="624"/>
      <c r="G101" s="624"/>
      <c r="H101" s="624"/>
      <c r="I101" s="753"/>
      <c r="J101" s="244">
        <f>H98*I101</f>
        <v>0</v>
      </c>
      <c r="K101" s="238">
        <v>4</v>
      </c>
    </row>
    <row r="102" spans="2:11" x14ac:dyDescent="0.2">
      <c r="B102" s="625" t="s">
        <v>376</v>
      </c>
      <c r="C102" s="626"/>
      <c r="D102" s="626"/>
      <c r="E102" s="626"/>
      <c r="F102" s="626"/>
      <c r="G102" s="626"/>
      <c r="H102" s="626"/>
      <c r="I102" s="771"/>
      <c r="J102" s="246">
        <f>J98+J99+J100+J101</f>
        <v>0</v>
      </c>
      <c r="K102" s="238">
        <v>5</v>
      </c>
    </row>
    <row r="103" spans="2:11" x14ac:dyDescent="0.2">
      <c r="C103" s="239" t="s">
        <v>587</v>
      </c>
      <c r="D103" s="240" t="s">
        <v>410</v>
      </c>
      <c r="E103" s="241" t="s">
        <v>390</v>
      </c>
      <c r="H103" s="242">
        <v>57.6</v>
      </c>
      <c r="I103" s="753"/>
      <c r="J103" s="244">
        <f>H103*I103</f>
        <v>0</v>
      </c>
      <c r="K103" s="238">
        <v>1</v>
      </c>
    </row>
    <row r="104" spans="2:11" x14ac:dyDescent="0.2">
      <c r="E104" s="245" t="str">
        <f>SUBSTITUTE("Sp.mat: 0.00%",".",IF(VALUE("1.2")=1.2,".",","),2)</f>
        <v>Sp.mat: 0,00%</v>
      </c>
      <c r="G104" s="245" t="str">
        <f>SUBSTITUTE("Sp.man: 0.00%",".",IF(VALUE("1.2")=1.2,".",","),2)</f>
        <v>Sp.man: 0,00%</v>
      </c>
      <c r="H104" s="245" t="str">
        <f>SUBSTITUTE("Sp.uti: 0.00%",".",IF(VALUE("1.2")=1.2,".",","),2)</f>
        <v>Sp.uti: 0,00%</v>
      </c>
      <c r="I104" s="753"/>
      <c r="J104" s="244">
        <f>H103*I104</f>
        <v>0</v>
      </c>
      <c r="K104" s="238">
        <v>2</v>
      </c>
    </row>
    <row r="105" spans="2:11" x14ac:dyDescent="0.2">
      <c r="B105" s="623" t="s">
        <v>411</v>
      </c>
      <c r="C105" s="624"/>
      <c r="D105" s="624"/>
      <c r="E105" s="624"/>
      <c r="F105" s="624"/>
      <c r="G105" s="624"/>
      <c r="H105" s="624"/>
      <c r="I105" s="753"/>
      <c r="J105" s="244">
        <f>H103*I105</f>
        <v>0</v>
      </c>
      <c r="K105" s="238">
        <v>3</v>
      </c>
    </row>
    <row r="106" spans="2:11" x14ac:dyDescent="0.2">
      <c r="B106" s="624"/>
      <c r="C106" s="624"/>
      <c r="D106" s="624"/>
      <c r="E106" s="624"/>
      <c r="F106" s="624"/>
      <c r="G106" s="624"/>
      <c r="H106" s="624"/>
      <c r="I106" s="753"/>
      <c r="J106" s="244">
        <f>ROUND(H103*I106,5)</f>
        <v>0</v>
      </c>
      <c r="K106" s="238">
        <v>4</v>
      </c>
    </row>
    <row r="107" spans="2:11" x14ac:dyDescent="0.2">
      <c r="B107" s="625" t="s">
        <v>412</v>
      </c>
      <c r="C107" s="626"/>
      <c r="D107" s="626"/>
      <c r="E107" s="626"/>
      <c r="F107" s="626"/>
      <c r="G107" s="626"/>
      <c r="H107" s="626"/>
      <c r="I107" s="771"/>
      <c r="J107" s="246">
        <f>J103+J104+J105+J106</f>
        <v>0</v>
      </c>
      <c r="K107" s="238">
        <v>5</v>
      </c>
    </row>
    <row r="108" spans="2:11" x14ac:dyDescent="0.2">
      <c r="C108" s="239" t="s">
        <v>588</v>
      </c>
      <c r="D108" s="240" t="s">
        <v>413</v>
      </c>
      <c r="E108" s="241" t="s">
        <v>414</v>
      </c>
      <c r="H108" s="242">
        <v>0.89200000000000002</v>
      </c>
      <c r="I108" s="753"/>
      <c r="J108" s="244">
        <f>H108*I108</f>
        <v>0</v>
      </c>
      <c r="K108" s="238">
        <v>1</v>
      </c>
    </row>
    <row r="109" spans="2:11" x14ac:dyDescent="0.2">
      <c r="E109" s="245" t="str">
        <f>SUBSTITUTE("Sp.mat: 0.00%",".",IF(VALUE("1.2")=1.2,".",","),2)</f>
        <v>Sp.mat: 0,00%</v>
      </c>
      <c r="G109" s="245" t="str">
        <f>SUBSTITUTE("Sp.man: 0.00%",".",IF(VALUE("1.2")=1.2,".",","),2)</f>
        <v>Sp.man: 0,00%</v>
      </c>
      <c r="H109" s="245" t="str">
        <f>SUBSTITUTE("Sp.uti: 0.00%",".",IF(VALUE("1.2")=1.2,".",","),2)</f>
        <v>Sp.uti: 0,00%</v>
      </c>
      <c r="I109" s="753"/>
      <c r="J109" s="244">
        <f>H108*I109</f>
        <v>0</v>
      </c>
      <c r="K109" s="238">
        <v>2</v>
      </c>
    </row>
    <row r="110" spans="2:11" x14ac:dyDescent="0.2">
      <c r="B110" s="623" t="s">
        <v>415</v>
      </c>
      <c r="C110" s="624"/>
      <c r="D110" s="624"/>
      <c r="E110" s="624"/>
      <c r="F110" s="624"/>
      <c r="G110" s="624"/>
      <c r="H110" s="624"/>
      <c r="I110" s="753"/>
      <c r="J110" s="244">
        <f>H108*I110</f>
        <v>0</v>
      </c>
      <c r="K110" s="238">
        <v>3</v>
      </c>
    </row>
    <row r="111" spans="2:11" x14ac:dyDescent="0.2">
      <c r="B111" s="624"/>
      <c r="C111" s="624"/>
      <c r="D111" s="624"/>
      <c r="E111" s="624"/>
      <c r="F111" s="624"/>
      <c r="G111" s="624"/>
      <c r="H111" s="624"/>
      <c r="I111" s="753"/>
      <c r="J111" s="244">
        <f>H108*I111</f>
        <v>0</v>
      </c>
      <c r="K111" s="238">
        <v>4</v>
      </c>
    </row>
    <row r="112" spans="2:11" x14ac:dyDescent="0.2">
      <c r="B112" s="625" t="s">
        <v>376</v>
      </c>
      <c r="C112" s="626"/>
      <c r="D112" s="626"/>
      <c r="E112" s="626"/>
      <c r="F112" s="626"/>
      <c r="G112" s="626"/>
      <c r="H112" s="626"/>
      <c r="I112" s="771"/>
      <c r="J112" s="246">
        <f>J108+J109+J110+J111</f>
        <v>0</v>
      </c>
      <c r="K112" s="238">
        <v>5</v>
      </c>
    </row>
    <row r="113" spans="2:11" x14ac:dyDescent="0.2">
      <c r="C113" s="239" t="s">
        <v>589</v>
      </c>
      <c r="D113" s="240" t="s">
        <v>416</v>
      </c>
      <c r="E113" s="241" t="s">
        <v>414</v>
      </c>
      <c r="H113" s="242">
        <v>0.89200000000000002</v>
      </c>
      <c r="I113" s="753"/>
      <c r="J113" s="244">
        <f>H113*I113</f>
        <v>0</v>
      </c>
      <c r="K113" s="238">
        <v>1</v>
      </c>
    </row>
    <row r="114" spans="2:11" x14ac:dyDescent="0.2">
      <c r="E114" s="245" t="str">
        <f>SUBSTITUTE("Sp.mat: 0.00%",".",IF(VALUE("1.2")=1.2,".",","),2)</f>
        <v>Sp.mat: 0,00%</v>
      </c>
      <c r="G114" s="245" t="str">
        <f>SUBSTITUTE("Sp.man: 0.00%",".",IF(VALUE("1.2")=1.2,".",","),2)</f>
        <v>Sp.man: 0,00%</v>
      </c>
      <c r="H114" s="245" t="str">
        <f>SUBSTITUTE("Sp.uti: 0.00%",".",IF(VALUE("1.2")=1.2,".",","),2)</f>
        <v>Sp.uti: 0,00%</v>
      </c>
      <c r="I114" s="753"/>
      <c r="J114" s="244">
        <f>H113*I114</f>
        <v>0</v>
      </c>
      <c r="K114" s="238">
        <v>2</v>
      </c>
    </row>
    <row r="115" spans="2:11" x14ac:dyDescent="0.2">
      <c r="B115" s="623" t="s">
        <v>417</v>
      </c>
      <c r="C115" s="624"/>
      <c r="D115" s="624"/>
      <c r="E115" s="624"/>
      <c r="F115" s="624"/>
      <c r="G115" s="624"/>
      <c r="H115" s="624"/>
      <c r="I115" s="753"/>
      <c r="J115" s="244">
        <f>H113*I115</f>
        <v>0</v>
      </c>
      <c r="K115" s="238">
        <v>3</v>
      </c>
    </row>
    <row r="116" spans="2:11" x14ac:dyDescent="0.2">
      <c r="B116" s="624"/>
      <c r="C116" s="624"/>
      <c r="D116" s="624"/>
      <c r="E116" s="624"/>
      <c r="F116" s="624"/>
      <c r="G116" s="624"/>
      <c r="H116" s="624"/>
      <c r="I116" s="753"/>
      <c r="J116" s="244">
        <f>H113*I116</f>
        <v>0</v>
      </c>
      <c r="K116" s="238">
        <v>4</v>
      </c>
    </row>
    <row r="117" spans="2:11" x14ac:dyDescent="0.2">
      <c r="B117" s="625" t="s">
        <v>376</v>
      </c>
      <c r="C117" s="626"/>
      <c r="D117" s="626"/>
      <c r="E117" s="626"/>
      <c r="F117" s="626"/>
      <c r="G117" s="626"/>
      <c r="H117" s="626"/>
      <c r="I117" s="771"/>
      <c r="J117" s="246">
        <f>J113+J114+J115+J116</f>
        <v>0</v>
      </c>
      <c r="K117" s="238">
        <v>5</v>
      </c>
    </row>
    <row r="118" spans="2:11" x14ac:dyDescent="0.2">
      <c r="C118" s="239" t="s">
        <v>590</v>
      </c>
      <c r="D118" s="240" t="s">
        <v>418</v>
      </c>
      <c r="E118" s="241" t="s">
        <v>414</v>
      </c>
      <c r="H118" s="242">
        <v>12</v>
      </c>
      <c r="I118" s="753"/>
      <c r="J118" s="244">
        <f>H118*I118</f>
        <v>0</v>
      </c>
      <c r="K118" s="238">
        <v>1</v>
      </c>
    </row>
    <row r="119" spans="2:11" x14ac:dyDescent="0.2">
      <c r="E119" s="245" t="str">
        <f>SUBSTITUTE("Sp.mat: 0.00%",".",IF(VALUE("1.2")=1.2,".",","),2)</f>
        <v>Sp.mat: 0,00%</v>
      </c>
      <c r="G119" s="245" t="str">
        <f>SUBSTITUTE("Sp.man: 0.00%",".",IF(VALUE("1.2")=1.2,".",","),2)</f>
        <v>Sp.man: 0,00%</v>
      </c>
      <c r="H119" s="245" t="str">
        <f>SUBSTITUTE("Sp.uti: 0.00%",".",IF(VALUE("1.2")=1.2,".",","),2)</f>
        <v>Sp.uti: 0,00%</v>
      </c>
      <c r="I119" s="753"/>
      <c r="J119" s="244">
        <f>H118*I119</f>
        <v>0</v>
      </c>
      <c r="K119" s="238">
        <v>2</v>
      </c>
    </row>
    <row r="120" spans="2:11" x14ac:dyDescent="0.2">
      <c r="B120" s="623" t="s">
        <v>624</v>
      </c>
      <c r="C120" s="624"/>
      <c r="D120" s="624"/>
      <c r="E120" s="624"/>
      <c r="F120" s="624"/>
      <c r="G120" s="624"/>
      <c r="H120" s="624"/>
      <c r="I120" s="753"/>
      <c r="J120" s="244">
        <f>H118*I120</f>
        <v>0</v>
      </c>
      <c r="K120" s="238">
        <v>3</v>
      </c>
    </row>
    <row r="121" spans="2:11" x14ac:dyDescent="0.2">
      <c r="B121" s="624"/>
      <c r="C121" s="624"/>
      <c r="D121" s="624"/>
      <c r="E121" s="624"/>
      <c r="F121" s="624"/>
      <c r="G121" s="624"/>
      <c r="H121" s="624"/>
      <c r="I121" s="753"/>
      <c r="J121" s="244">
        <f>H118*I121</f>
        <v>0</v>
      </c>
      <c r="K121" s="238">
        <v>4</v>
      </c>
    </row>
    <row r="122" spans="2:11" x14ac:dyDescent="0.2">
      <c r="B122" s="625" t="s">
        <v>376</v>
      </c>
      <c r="C122" s="626"/>
      <c r="D122" s="626"/>
      <c r="E122" s="626"/>
      <c r="F122" s="626"/>
      <c r="G122" s="626"/>
      <c r="H122" s="626"/>
      <c r="I122" s="771"/>
      <c r="J122" s="246">
        <f>J118+J119+J120+J121</f>
        <v>0</v>
      </c>
      <c r="K122" s="238">
        <v>5</v>
      </c>
    </row>
    <row r="123" spans="2:11" x14ac:dyDescent="0.2">
      <c r="C123" s="239" t="s">
        <v>591</v>
      </c>
      <c r="D123" s="240" t="s">
        <v>625</v>
      </c>
      <c r="E123" s="241" t="s">
        <v>408</v>
      </c>
      <c r="H123" s="242">
        <v>1</v>
      </c>
      <c r="I123" s="753"/>
      <c r="J123" s="244">
        <f>H123*I123</f>
        <v>0</v>
      </c>
      <c r="K123" s="238">
        <v>1</v>
      </c>
    </row>
    <row r="124" spans="2:11" x14ac:dyDescent="0.2">
      <c r="E124" s="245" t="str">
        <f>SUBSTITUTE("Sp.mat: 0.00%",".",IF(VALUE("1.2")=1.2,".",","),2)</f>
        <v>Sp.mat: 0,00%</v>
      </c>
      <c r="G124" s="245" t="str">
        <f>SUBSTITUTE("Sp.man: 0.00%",".",IF(VALUE("1.2")=1.2,".",","),2)</f>
        <v>Sp.man: 0,00%</v>
      </c>
      <c r="H124" s="245" t="str">
        <f>SUBSTITUTE("Sp.uti: 0.00%",".",IF(VALUE("1.2")=1.2,".",","),2)</f>
        <v>Sp.uti: 0,00%</v>
      </c>
      <c r="I124" s="753"/>
      <c r="J124" s="244">
        <f>H123*I124</f>
        <v>0</v>
      </c>
      <c r="K124" s="238">
        <v>2</v>
      </c>
    </row>
    <row r="125" spans="2:11" x14ac:dyDescent="0.2">
      <c r="B125" s="623" t="s">
        <v>419</v>
      </c>
      <c r="C125" s="624"/>
      <c r="D125" s="624"/>
      <c r="E125" s="624"/>
      <c r="F125" s="624"/>
      <c r="G125" s="624"/>
      <c r="H125" s="624"/>
      <c r="I125" s="753"/>
      <c r="J125" s="244">
        <f>H123*I125</f>
        <v>0</v>
      </c>
      <c r="K125" s="238">
        <v>3</v>
      </c>
    </row>
    <row r="126" spans="2:11" x14ac:dyDescent="0.2">
      <c r="B126" s="624"/>
      <c r="C126" s="624"/>
      <c r="D126" s="624"/>
      <c r="E126" s="624"/>
      <c r="F126" s="624"/>
      <c r="G126" s="624"/>
      <c r="H126" s="624"/>
      <c r="I126" s="753"/>
      <c r="J126" s="244">
        <f>H123*I126</f>
        <v>0</v>
      </c>
      <c r="K126" s="238">
        <v>4</v>
      </c>
    </row>
    <row r="127" spans="2:11" x14ac:dyDescent="0.2">
      <c r="B127" s="625" t="s">
        <v>376</v>
      </c>
      <c r="C127" s="626"/>
      <c r="D127" s="626"/>
      <c r="E127" s="626"/>
      <c r="F127" s="626"/>
      <c r="G127" s="626"/>
      <c r="H127" s="626"/>
      <c r="I127" s="771"/>
      <c r="J127" s="246">
        <f>J123+J124+J125+J126</f>
        <v>0</v>
      </c>
      <c r="K127" s="238">
        <v>5</v>
      </c>
    </row>
    <row r="128" spans="2:11" x14ac:dyDescent="0.2">
      <c r="C128" s="239" t="s">
        <v>592</v>
      </c>
      <c r="D128" s="240" t="s">
        <v>626</v>
      </c>
      <c r="E128" s="241" t="s">
        <v>408</v>
      </c>
      <c r="H128" s="242">
        <v>2</v>
      </c>
      <c r="I128" s="753"/>
      <c r="J128" s="244">
        <f>H128*I128</f>
        <v>0</v>
      </c>
      <c r="K128" s="238">
        <v>1</v>
      </c>
    </row>
    <row r="129" spans="2:11" x14ac:dyDescent="0.2">
      <c r="E129" s="245" t="str">
        <f>SUBSTITUTE("Sp.mat: 0.00%",".",IF(VALUE("1.2")=1.2,".",","),2)</f>
        <v>Sp.mat: 0,00%</v>
      </c>
      <c r="G129" s="245" t="str">
        <f>SUBSTITUTE("Sp.man: 0.00%",".",IF(VALUE("1.2")=1.2,".",","),2)</f>
        <v>Sp.man: 0,00%</v>
      </c>
      <c r="H129" s="245" t="str">
        <f>SUBSTITUTE("Sp.uti: 0.00%",".",IF(VALUE("1.2")=1.2,".",","),2)</f>
        <v>Sp.uti: 0,00%</v>
      </c>
      <c r="I129" s="753"/>
      <c r="J129" s="244">
        <f>H128*I129</f>
        <v>0</v>
      </c>
      <c r="K129" s="238">
        <v>2</v>
      </c>
    </row>
    <row r="130" spans="2:11" x14ac:dyDescent="0.2">
      <c r="B130" s="623" t="s">
        <v>627</v>
      </c>
      <c r="C130" s="624"/>
      <c r="D130" s="624"/>
      <c r="E130" s="624"/>
      <c r="F130" s="624"/>
      <c r="G130" s="624"/>
      <c r="H130" s="624"/>
      <c r="I130" s="753"/>
      <c r="J130" s="244">
        <f>H128*I130</f>
        <v>0</v>
      </c>
      <c r="K130" s="238">
        <v>3</v>
      </c>
    </row>
    <row r="131" spans="2:11" x14ac:dyDescent="0.2">
      <c r="B131" s="624"/>
      <c r="C131" s="624"/>
      <c r="D131" s="624"/>
      <c r="E131" s="624"/>
      <c r="F131" s="624"/>
      <c r="G131" s="624"/>
      <c r="H131" s="624"/>
      <c r="I131" s="753"/>
      <c r="J131" s="244">
        <f>H128*I131</f>
        <v>0</v>
      </c>
      <c r="K131" s="238">
        <v>4</v>
      </c>
    </row>
    <row r="132" spans="2:11" x14ac:dyDescent="0.2">
      <c r="B132" s="625" t="s">
        <v>376</v>
      </c>
      <c r="C132" s="626"/>
      <c r="D132" s="626"/>
      <c r="E132" s="626"/>
      <c r="F132" s="626"/>
      <c r="G132" s="626"/>
      <c r="H132" s="626"/>
      <c r="I132" s="771"/>
      <c r="J132" s="246">
        <f>J128+J129+J130+J131</f>
        <v>0</v>
      </c>
      <c r="K132" s="238">
        <v>5</v>
      </c>
    </row>
    <row r="133" spans="2:11" x14ac:dyDescent="0.2">
      <c r="C133" s="239" t="s">
        <v>593</v>
      </c>
      <c r="D133" s="240" t="s">
        <v>420</v>
      </c>
      <c r="E133" s="241" t="s">
        <v>408</v>
      </c>
      <c r="H133" s="242">
        <v>3</v>
      </c>
      <c r="I133" s="753"/>
      <c r="J133" s="244">
        <f>H133*I133</f>
        <v>0</v>
      </c>
      <c r="K133" s="238">
        <v>1</v>
      </c>
    </row>
    <row r="134" spans="2:11" x14ac:dyDescent="0.2">
      <c r="E134" s="245" t="str">
        <f>SUBSTITUTE("Sp.mat: 0.00%",".",IF(VALUE("1.2")=1.2,".",","),2)</f>
        <v>Sp.mat: 0,00%</v>
      </c>
      <c r="G134" s="245" t="str">
        <f>SUBSTITUTE("Sp.man: 0.00%",".",IF(VALUE("1.2")=1.2,".",","),2)</f>
        <v>Sp.man: 0,00%</v>
      </c>
      <c r="H134" s="245" t="str">
        <f>SUBSTITUTE("Sp.uti: 0.00%",".",IF(VALUE("1.2")=1.2,".",","),2)</f>
        <v>Sp.uti: 0,00%</v>
      </c>
      <c r="I134" s="753"/>
      <c r="J134" s="244">
        <f>H133*I134</f>
        <v>0</v>
      </c>
      <c r="K134" s="238">
        <v>2</v>
      </c>
    </row>
    <row r="135" spans="2:11" x14ac:dyDescent="0.2">
      <c r="B135" s="623" t="s">
        <v>421</v>
      </c>
      <c r="C135" s="624"/>
      <c r="D135" s="624"/>
      <c r="E135" s="624"/>
      <c r="F135" s="624"/>
      <c r="G135" s="624"/>
      <c r="H135" s="624"/>
      <c r="I135" s="753"/>
      <c r="J135" s="244">
        <f>H133*I135</f>
        <v>0</v>
      </c>
      <c r="K135" s="238">
        <v>3</v>
      </c>
    </row>
    <row r="136" spans="2:11" x14ac:dyDescent="0.2">
      <c r="B136" s="624"/>
      <c r="C136" s="624"/>
      <c r="D136" s="624"/>
      <c r="E136" s="624"/>
      <c r="F136" s="624"/>
      <c r="G136" s="624"/>
      <c r="H136" s="624"/>
      <c r="I136" s="753"/>
      <c r="J136" s="244">
        <f>H133*I136</f>
        <v>0</v>
      </c>
      <c r="K136" s="238">
        <v>4</v>
      </c>
    </row>
    <row r="137" spans="2:11" x14ac:dyDescent="0.2">
      <c r="B137" s="625" t="s">
        <v>376</v>
      </c>
      <c r="C137" s="626"/>
      <c r="D137" s="626"/>
      <c r="E137" s="626"/>
      <c r="F137" s="626"/>
      <c r="G137" s="626"/>
      <c r="H137" s="626"/>
      <c r="I137" s="771"/>
      <c r="J137" s="246">
        <f>J133+J134+J135+J136</f>
        <v>0</v>
      </c>
      <c r="K137" s="238">
        <v>5</v>
      </c>
    </row>
    <row r="138" spans="2:11" x14ac:dyDescent="0.2">
      <c r="C138" s="239" t="s">
        <v>594</v>
      </c>
      <c r="D138" s="240" t="s">
        <v>422</v>
      </c>
      <c r="E138" s="241" t="s">
        <v>408</v>
      </c>
      <c r="H138" s="242">
        <v>8</v>
      </c>
      <c r="I138" s="753"/>
      <c r="J138" s="244">
        <f>H138*I138</f>
        <v>0</v>
      </c>
      <c r="K138" s="238">
        <v>1</v>
      </c>
    </row>
    <row r="139" spans="2:11" x14ac:dyDescent="0.2">
      <c r="E139" s="245" t="str">
        <f>SUBSTITUTE("Sp.mat: 0.00%",".",IF(VALUE("1.2")=1.2,".",","),2)</f>
        <v>Sp.mat: 0,00%</v>
      </c>
      <c r="G139" s="245" t="str">
        <f>SUBSTITUTE("Sp.man: 0.00%",".",IF(VALUE("1.2")=1.2,".",","),2)</f>
        <v>Sp.man: 0,00%</v>
      </c>
      <c r="H139" s="245" t="str">
        <f>SUBSTITUTE("Sp.uti: 0.00%",".",IF(VALUE("1.2")=1.2,".",","),2)</f>
        <v>Sp.uti: 0,00%</v>
      </c>
      <c r="I139" s="753"/>
      <c r="J139" s="244">
        <f>H138*I139</f>
        <v>0</v>
      </c>
      <c r="K139" s="238">
        <v>2</v>
      </c>
    </row>
    <row r="140" spans="2:11" x14ac:dyDescent="0.2">
      <c r="B140" s="623" t="s">
        <v>423</v>
      </c>
      <c r="C140" s="624"/>
      <c r="D140" s="624"/>
      <c r="E140" s="624"/>
      <c r="F140" s="624"/>
      <c r="G140" s="624"/>
      <c r="H140" s="624"/>
      <c r="I140" s="753"/>
      <c r="J140" s="244">
        <f>H138*I140</f>
        <v>0</v>
      </c>
      <c r="K140" s="238">
        <v>3</v>
      </c>
    </row>
    <row r="141" spans="2:11" x14ac:dyDescent="0.2">
      <c r="B141" s="624"/>
      <c r="C141" s="624"/>
      <c r="D141" s="624"/>
      <c r="E141" s="624"/>
      <c r="F141" s="624"/>
      <c r="G141" s="624"/>
      <c r="H141" s="624"/>
      <c r="I141" s="753"/>
      <c r="J141" s="244">
        <f>H138*I141</f>
        <v>0</v>
      </c>
      <c r="K141" s="238">
        <v>4</v>
      </c>
    </row>
    <row r="142" spans="2:11" x14ac:dyDescent="0.2">
      <c r="B142" s="625" t="s">
        <v>376</v>
      </c>
      <c r="C142" s="626"/>
      <c r="D142" s="626"/>
      <c r="E142" s="626"/>
      <c r="F142" s="626"/>
      <c r="G142" s="626"/>
      <c r="H142" s="626"/>
      <c r="I142" s="771"/>
      <c r="J142" s="246">
        <f>J138+J139+J140+J141</f>
        <v>0</v>
      </c>
      <c r="K142" s="238">
        <v>5</v>
      </c>
    </row>
    <row r="143" spans="2:11" x14ac:dyDescent="0.2">
      <c r="C143" s="239" t="s">
        <v>595</v>
      </c>
      <c r="D143" s="240" t="s">
        <v>424</v>
      </c>
      <c r="E143" s="241" t="s">
        <v>408</v>
      </c>
      <c r="H143" s="242">
        <v>2</v>
      </c>
      <c r="I143" s="753"/>
      <c r="J143" s="244">
        <f>H143*I143</f>
        <v>0</v>
      </c>
      <c r="K143" s="238">
        <v>1</v>
      </c>
    </row>
    <row r="144" spans="2:11" x14ac:dyDescent="0.2">
      <c r="E144" s="245" t="str">
        <f>SUBSTITUTE("Sp.mat: 0.00%",".",IF(VALUE("1.2")=1.2,".",","),2)</f>
        <v>Sp.mat: 0,00%</v>
      </c>
      <c r="G144" s="245" t="str">
        <f>SUBSTITUTE("Sp.man: 0.00%",".",IF(VALUE("1.2")=1.2,".",","),2)</f>
        <v>Sp.man: 0,00%</v>
      </c>
      <c r="H144" s="245" t="str">
        <f>SUBSTITUTE("Sp.uti: 0.00%",".",IF(VALUE("1.2")=1.2,".",","),2)</f>
        <v>Sp.uti: 0,00%</v>
      </c>
      <c r="I144" s="753"/>
      <c r="J144" s="244">
        <f>H143*I144</f>
        <v>0</v>
      </c>
      <c r="K144" s="238">
        <v>2</v>
      </c>
    </row>
    <row r="145" spans="2:11" x14ac:dyDescent="0.2">
      <c r="B145" s="623" t="s">
        <v>425</v>
      </c>
      <c r="C145" s="624"/>
      <c r="D145" s="624"/>
      <c r="E145" s="624"/>
      <c r="F145" s="624"/>
      <c r="G145" s="624"/>
      <c r="H145" s="624"/>
      <c r="I145" s="753"/>
      <c r="J145" s="244">
        <f>H143*I145</f>
        <v>0</v>
      </c>
      <c r="K145" s="238">
        <v>3</v>
      </c>
    </row>
    <row r="146" spans="2:11" x14ac:dyDescent="0.2">
      <c r="B146" s="624"/>
      <c r="C146" s="624"/>
      <c r="D146" s="624"/>
      <c r="E146" s="624"/>
      <c r="F146" s="624"/>
      <c r="G146" s="624"/>
      <c r="H146" s="624"/>
      <c r="I146" s="753"/>
      <c r="J146" s="244">
        <f>H143*I146</f>
        <v>0</v>
      </c>
      <c r="K146" s="238">
        <v>4</v>
      </c>
    </row>
    <row r="147" spans="2:11" x14ac:dyDescent="0.2">
      <c r="B147" s="625" t="s">
        <v>376</v>
      </c>
      <c r="C147" s="626"/>
      <c r="D147" s="626"/>
      <c r="E147" s="626"/>
      <c r="F147" s="626"/>
      <c r="G147" s="626"/>
      <c r="H147" s="626"/>
      <c r="I147" s="771"/>
      <c r="J147" s="246">
        <f>J143+J144+J145+J146</f>
        <v>0</v>
      </c>
      <c r="K147" s="238">
        <v>5</v>
      </c>
    </row>
    <row r="148" spans="2:11" x14ac:dyDescent="0.2">
      <c r="C148" s="239" t="s">
        <v>596</v>
      </c>
      <c r="D148" s="240" t="s">
        <v>426</v>
      </c>
      <c r="E148" s="241" t="s">
        <v>408</v>
      </c>
      <c r="H148" s="242">
        <v>12</v>
      </c>
      <c r="I148" s="753"/>
      <c r="J148" s="244">
        <f>H148*I148</f>
        <v>0</v>
      </c>
      <c r="K148" s="238">
        <v>1</v>
      </c>
    </row>
    <row r="149" spans="2:11" x14ac:dyDescent="0.2">
      <c r="E149" s="245" t="str">
        <f>SUBSTITUTE("Sp.mat: 0.00%",".",IF(VALUE("1.2")=1.2,".",","),2)</f>
        <v>Sp.mat: 0,00%</v>
      </c>
      <c r="G149" s="245" t="str">
        <f>SUBSTITUTE("Sp.man: 0.00%",".",IF(VALUE("1.2")=1.2,".",","),2)</f>
        <v>Sp.man: 0,00%</v>
      </c>
      <c r="H149" s="245" t="str">
        <f>SUBSTITUTE("Sp.uti: 0.00%",".",IF(VALUE("1.2")=1.2,".",","),2)</f>
        <v>Sp.uti: 0,00%</v>
      </c>
      <c r="I149" s="753"/>
      <c r="J149" s="244">
        <f>H148*I149</f>
        <v>0</v>
      </c>
      <c r="K149" s="238">
        <v>2</v>
      </c>
    </row>
    <row r="150" spans="2:11" x14ac:dyDescent="0.2">
      <c r="B150" s="623" t="s">
        <v>427</v>
      </c>
      <c r="C150" s="624"/>
      <c r="D150" s="624"/>
      <c r="E150" s="624"/>
      <c r="F150" s="624"/>
      <c r="G150" s="624"/>
      <c r="H150" s="624"/>
      <c r="I150" s="753"/>
      <c r="J150" s="244">
        <f>H148*I150</f>
        <v>0</v>
      </c>
      <c r="K150" s="238">
        <v>3</v>
      </c>
    </row>
    <row r="151" spans="2:11" x14ac:dyDescent="0.2">
      <c r="B151" s="624"/>
      <c r="C151" s="624"/>
      <c r="D151" s="624"/>
      <c r="E151" s="624"/>
      <c r="F151" s="624"/>
      <c r="G151" s="624"/>
      <c r="H151" s="624"/>
      <c r="I151" s="753"/>
      <c r="J151" s="244">
        <f>H148*I151</f>
        <v>0</v>
      </c>
      <c r="K151" s="238">
        <v>4</v>
      </c>
    </row>
    <row r="152" spans="2:11" x14ac:dyDescent="0.2">
      <c r="B152" s="625" t="s">
        <v>376</v>
      </c>
      <c r="C152" s="626"/>
      <c r="D152" s="626"/>
      <c r="E152" s="626"/>
      <c r="F152" s="626"/>
      <c r="G152" s="626"/>
      <c r="H152" s="626"/>
      <c r="I152" s="771"/>
      <c r="J152" s="246">
        <f>J148+J149+J150+J151</f>
        <v>0</v>
      </c>
      <c r="K152" s="238">
        <v>5</v>
      </c>
    </row>
    <row r="153" spans="2:11" x14ac:dyDescent="0.2">
      <c r="C153" s="239" t="s">
        <v>597</v>
      </c>
      <c r="D153" s="240" t="s">
        <v>628</v>
      </c>
      <c r="E153" s="241" t="s">
        <v>408</v>
      </c>
      <c r="H153" s="242">
        <v>1</v>
      </c>
      <c r="I153" s="753"/>
      <c r="J153" s="244">
        <f>H153*I153</f>
        <v>0</v>
      </c>
      <c r="K153" s="238">
        <v>1</v>
      </c>
    </row>
    <row r="154" spans="2:11" x14ac:dyDescent="0.2">
      <c r="E154" s="245" t="str">
        <f>SUBSTITUTE("Sp.mat: 0.00%",".",IF(VALUE("1.2")=1.2,".",","),2)</f>
        <v>Sp.mat: 0,00%</v>
      </c>
      <c r="G154" s="245" t="str">
        <f>SUBSTITUTE("Sp.man: 0.00%",".",IF(VALUE("1.2")=1.2,".",","),2)</f>
        <v>Sp.man: 0,00%</v>
      </c>
      <c r="H154" s="245" t="str">
        <f>SUBSTITUTE("Sp.uti: 0.00%",".",IF(VALUE("1.2")=1.2,".",","),2)</f>
        <v>Sp.uti: 0,00%</v>
      </c>
      <c r="I154" s="753"/>
      <c r="J154" s="244">
        <f>H153*I154</f>
        <v>0</v>
      </c>
      <c r="K154" s="238">
        <v>2</v>
      </c>
    </row>
    <row r="155" spans="2:11" x14ac:dyDescent="0.2">
      <c r="B155" s="623" t="s">
        <v>629</v>
      </c>
      <c r="C155" s="624"/>
      <c r="D155" s="624"/>
      <c r="E155" s="624"/>
      <c r="F155" s="624"/>
      <c r="G155" s="624"/>
      <c r="H155" s="624"/>
      <c r="I155" s="753"/>
      <c r="J155" s="244">
        <f>H153*I155</f>
        <v>0</v>
      </c>
      <c r="K155" s="238">
        <v>3</v>
      </c>
    </row>
    <row r="156" spans="2:11" x14ac:dyDescent="0.2">
      <c r="B156" s="624"/>
      <c r="C156" s="624"/>
      <c r="D156" s="624"/>
      <c r="E156" s="624"/>
      <c r="F156" s="624"/>
      <c r="G156" s="624"/>
      <c r="H156" s="624"/>
      <c r="I156" s="753"/>
      <c r="J156" s="244">
        <f>H153*I156</f>
        <v>0</v>
      </c>
      <c r="K156" s="238">
        <v>4</v>
      </c>
    </row>
    <row r="157" spans="2:11" x14ac:dyDescent="0.2">
      <c r="B157" s="625" t="s">
        <v>376</v>
      </c>
      <c r="C157" s="626"/>
      <c r="D157" s="626"/>
      <c r="E157" s="626"/>
      <c r="F157" s="626"/>
      <c r="G157" s="626"/>
      <c r="H157" s="626"/>
      <c r="I157" s="771"/>
      <c r="J157" s="246">
        <f>J153+J154+J155+J156</f>
        <v>0</v>
      </c>
      <c r="K157" s="238">
        <v>5</v>
      </c>
    </row>
    <row r="158" spans="2:11" x14ac:dyDescent="0.2">
      <c r="C158" s="239" t="s">
        <v>598</v>
      </c>
      <c r="D158" s="240" t="s">
        <v>630</v>
      </c>
      <c r="E158" s="241" t="s">
        <v>408</v>
      </c>
      <c r="H158" s="242">
        <v>2</v>
      </c>
      <c r="I158" s="753"/>
      <c r="J158" s="244">
        <f>H158*I158</f>
        <v>0</v>
      </c>
      <c r="K158" s="238">
        <v>1</v>
      </c>
    </row>
    <row r="159" spans="2:11" x14ac:dyDescent="0.2">
      <c r="E159" s="245" t="str">
        <f>SUBSTITUTE("Sp.mat: 0.00%",".",IF(VALUE("1.2")=1.2,".",","),2)</f>
        <v>Sp.mat: 0,00%</v>
      </c>
      <c r="G159" s="245" t="str">
        <f>SUBSTITUTE("Sp.man: 0.00%",".",IF(VALUE("1.2")=1.2,".",","),2)</f>
        <v>Sp.man: 0,00%</v>
      </c>
      <c r="H159" s="245" t="str">
        <f>SUBSTITUTE("Sp.uti: 0.00%",".",IF(VALUE("1.2")=1.2,".",","),2)</f>
        <v>Sp.uti: 0,00%</v>
      </c>
      <c r="I159" s="753"/>
      <c r="J159" s="244">
        <f>H158*I159</f>
        <v>0</v>
      </c>
      <c r="K159" s="238">
        <v>2</v>
      </c>
    </row>
    <row r="160" spans="2:11" x14ac:dyDescent="0.2">
      <c r="B160" s="623" t="s">
        <v>631</v>
      </c>
      <c r="C160" s="624"/>
      <c r="D160" s="624"/>
      <c r="E160" s="624"/>
      <c r="F160" s="624"/>
      <c r="G160" s="624"/>
      <c r="H160" s="624"/>
      <c r="I160" s="753"/>
      <c r="J160" s="244">
        <f>H158*I160</f>
        <v>0</v>
      </c>
      <c r="K160" s="238">
        <v>3</v>
      </c>
    </row>
    <row r="161" spans="2:11" x14ac:dyDescent="0.2">
      <c r="B161" s="624"/>
      <c r="C161" s="624"/>
      <c r="D161" s="624"/>
      <c r="E161" s="624"/>
      <c r="F161" s="624"/>
      <c r="G161" s="624"/>
      <c r="H161" s="624"/>
      <c r="I161" s="753"/>
      <c r="J161" s="244">
        <f>H158*I161</f>
        <v>0</v>
      </c>
      <c r="K161" s="238">
        <v>4</v>
      </c>
    </row>
    <row r="162" spans="2:11" x14ac:dyDescent="0.2">
      <c r="B162" s="625" t="s">
        <v>376</v>
      </c>
      <c r="C162" s="626"/>
      <c r="D162" s="626"/>
      <c r="E162" s="626"/>
      <c r="F162" s="626"/>
      <c r="G162" s="626"/>
      <c r="H162" s="626"/>
      <c r="I162" s="771"/>
      <c r="J162" s="246">
        <f>J158+J159+J160+J161</f>
        <v>0</v>
      </c>
      <c r="K162" s="238">
        <v>5</v>
      </c>
    </row>
    <row r="163" spans="2:11" x14ac:dyDescent="0.2">
      <c r="C163" s="239" t="s">
        <v>599</v>
      </c>
      <c r="D163" s="240" t="s">
        <v>428</v>
      </c>
      <c r="E163" s="241" t="s">
        <v>408</v>
      </c>
      <c r="H163" s="242">
        <v>8</v>
      </c>
      <c r="I163" s="753"/>
      <c r="J163" s="244">
        <f>H163*I163</f>
        <v>0</v>
      </c>
      <c r="K163" s="238">
        <v>1</v>
      </c>
    </row>
    <row r="164" spans="2:11" x14ac:dyDescent="0.2">
      <c r="E164" s="245" t="str">
        <f>SUBSTITUTE("Sp.mat: 0.00%",".",IF(VALUE("1.2")=1.2,".",","),2)</f>
        <v>Sp.mat: 0,00%</v>
      </c>
      <c r="G164" s="245" t="str">
        <f>SUBSTITUTE("Sp.man: 0.00%",".",IF(VALUE("1.2")=1.2,".",","),2)</f>
        <v>Sp.man: 0,00%</v>
      </c>
      <c r="H164" s="245" t="str">
        <f>SUBSTITUTE("Sp.uti: 0.00%",".",IF(VALUE("1.2")=1.2,".",","),2)</f>
        <v>Sp.uti: 0,00%</v>
      </c>
      <c r="I164" s="753"/>
      <c r="J164" s="244">
        <f>H163*I164</f>
        <v>0</v>
      </c>
      <c r="K164" s="238">
        <v>2</v>
      </c>
    </row>
    <row r="165" spans="2:11" x14ac:dyDescent="0.2">
      <c r="B165" s="623" t="s">
        <v>632</v>
      </c>
      <c r="C165" s="624"/>
      <c r="D165" s="624"/>
      <c r="E165" s="624"/>
      <c r="F165" s="624"/>
      <c r="G165" s="624"/>
      <c r="H165" s="624"/>
      <c r="I165" s="753"/>
      <c r="J165" s="244">
        <f>H163*I165</f>
        <v>0</v>
      </c>
      <c r="K165" s="238">
        <v>3</v>
      </c>
    </row>
    <row r="166" spans="2:11" x14ac:dyDescent="0.2">
      <c r="B166" s="624"/>
      <c r="C166" s="624"/>
      <c r="D166" s="624"/>
      <c r="E166" s="624"/>
      <c r="F166" s="624"/>
      <c r="G166" s="624"/>
      <c r="H166" s="624"/>
      <c r="I166" s="753"/>
      <c r="J166" s="244">
        <f>H163*I166</f>
        <v>0</v>
      </c>
      <c r="K166" s="238">
        <v>4</v>
      </c>
    </row>
    <row r="167" spans="2:11" x14ac:dyDescent="0.2">
      <c r="B167" s="625" t="s">
        <v>376</v>
      </c>
      <c r="C167" s="626"/>
      <c r="D167" s="626"/>
      <c r="E167" s="626"/>
      <c r="F167" s="626"/>
      <c r="G167" s="626"/>
      <c r="H167" s="626"/>
      <c r="I167" s="771"/>
      <c r="J167" s="246">
        <f>J163+J164+J165+J166</f>
        <v>0</v>
      </c>
      <c r="K167" s="238">
        <v>5</v>
      </c>
    </row>
    <row r="168" spans="2:11" x14ac:dyDescent="0.2">
      <c r="C168" s="239" t="s">
        <v>600</v>
      </c>
      <c r="D168" s="240" t="s">
        <v>429</v>
      </c>
      <c r="E168" s="241" t="s">
        <v>408</v>
      </c>
      <c r="H168" s="242">
        <v>26</v>
      </c>
      <c r="I168" s="753"/>
      <c r="J168" s="244">
        <f>H168*I168</f>
        <v>0</v>
      </c>
      <c r="K168" s="238">
        <v>1</v>
      </c>
    </row>
    <row r="169" spans="2:11" x14ac:dyDescent="0.2">
      <c r="E169" s="245" t="str">
        <f>SUBSTITUTE("Sp.mat: 0.00%",".",IF(VALUE("1.2")=1.2,".",","),2)</f>
        <v>Sp.mat: 0,00%</v>
      </c>
      <c r="G169" s="245" t="str">
        <f>SUBSTITUTE("Sp.man: 0.00%",".",IF(VALUE("1.2")=1.2,".",","),2)</f>
        <v>Sp.man: 0,00%</v>
      </c>
      <c r="H169" s="245" t="str">
        <f>SUBSTITUTE("Sp.uti: 0.00%",".",IF(VALUE("1.2")=1.2,".",","),2)</f>
        <v>Sp.uti: 0,00%</v>
      </c>
      <c r="I169" s="753"/>
      <c r="J169" s="244">
        <f>H168*I169</f>
        <v>0</v>
      </c>
      <c r="K169" s="238">
        <v>2</v>
      </c>
    </row>
    <row r="170" spans="2:11" x14ac:dyDescent="0.2">
      <c r="B170" s="623" t="s">
        <v>633</v>
      </c>
      <c r="C170" s="624"/>
      <c r="D170" s="624"/>
      <c r="E170" s="624"/>
      <c r="F170" s="624"/>
      <c r="G170" s="624"/>
      <c r="H170" s="624"/>
      <c r="I170" s="753"/>
      <c r="J170" s="244">
        <f>H168*I170</f>
        <v>0</v>
      </c>
      <c r="K170" s="238">
        <v>3</v>
      </c>
    </row>
    <row r="171" spans="2:11" x14ac:dyDescent="0.2">
      <c r="B171" s="624"/>
      <c r="C171" s="624"/>
      <c r="D171" s="624"/>
      <c r="E171" s="624"/>
      <c r="F171" s="624"/>
      <c r="G171" s="624"/>
      <c r="H171" s="624"/>
      <c r="I171" s="753"/>
      <c r="J171" s="244">
        <f>H168*I171</f>
        <v>0</v>
      </c>
      <c r="K171" s="238">
        <v>4</v>
      </c>
    </row>
    <row r="172" spans="2:11" x14ac:dyDescent="0.2">
      <c r="B172" s="625" t="s">
        <v>376</v>
      </c>
      <c r="C172" s="626"/>
      <c r="D172" s="626"/>
      <c r="E172" s="626"/>
      <c r="F172" s="626"/>
      <c r="G172" s="626"/>
      <c r="H172" s="626"/>
      <c r="I172" s="771"/>
      <c r="J172" s="246">
        <f>J168+J169+J170+J171</f>
        <v>0</v>
      </c>
      <c r="K172" s="238">
        <v>5</v>
      </c>
    </row>
    <row r="173" spans="2:11" x14ac:dyDescent="0.2">
      <c r="C173" s="239" t="s">
        <v>601</v>
      </c>
      <c r="D173" s="240" t="s">
        <v>429</v>
      </c>
      <c r="E173" s="241" t="s">
        <v>408</v>
      </c>
      <c r="H173" s="242">
        <v>9</v>
      </c>
      <c r="I173" s="753"/>
      <c r="J173" s="244">
        <f>H173*I173</f>
        <v>0</v>
      </c>
      <c r="K173" s="238">
        <v>1</v>
      </c>
    </row>
    <row r="174" spans="2:11" x14ac:dyDescent="0.2">
      <c r="E174" s="245" t="str">
        <f>SUBSTITUTE("Sp.mat: 0.00%",".",IF(VALUE("1.2")=1.2,".",","),2)</f>
        <v>Sp.mat: 0,00%</v>
      </c>
      <c r="G174" s="245" t="str">
        <f>SUBSTITUTE("Sp.man: 0.00%",".",IF(VALUE("1.2")=1.2,".",","),2)</f>
        <v>Sp.man: 0,00%</v>
      </c>
      <c r="H174" s="245" t="str">
        <f>SUBSTITUTE("Sp.uti: 0.00%",".",IF(VALUE("1.2")=1.2,".",","),2)</f>
        <v>Sp.uti: 0,00%</v>
      </c>
      <c r="I174" s="753"/>
      <c r="J174" s="244">
        <f>H173*I174</f>
        <v>0</v>
      </c>
      <c r="K174" s="238">
        <v>2</v>
      </c>
    </row>
    <row r="175" spans="2:11" x14ac:dyDescent="0.2">
      <c r="B175" s="623" t="s">
        <v>634</v>
      </c>
      <c r="C175" s="624"/>
      <c r="D175" s="624"/>
      <c r="E175" s="624"/>
      <c r="F175" s="624"/>
      <c r="G175" s="624"/>
      <c r="H175" s="624"/>
      <c r="I175" s="753"/>
      <c r="J175" s="244">
        <f>H173*I175</f>
        <v>0</v>
      </c>
      <c r="K175" s="238">
        <v>3</v>
      </c>
    </row>
    <row r="176" spans="2:11" x14ac:dyDescent="0.2">
      <c r="B176" s="624"/>
      <c r="C176" s="624"/>
      <c r="D176" s="624"/>
      <c r="E176" s="624"/>
      <c r="F176" s="624"/>
      <c r="G176" s="624"/>
      <c r="H176" s="624"/>
      <c r="I176" s="753"/>
      <c r="J176" s="244">
        <f>H173*I176</f>
        <v>0</v>
      </c>
      <c r="K176" s="238">
        <v>4</v>
      </c>
    </row>
    <row r="177" spans="2:11" x14ac:dyDescent="0.2">
      <c r="B177" s="625" t="s">
        <v>376</v>
      </c>
      <c r="C177" s="626"/>
      <c r="D177" s="626"/>
      <c r="E177" s="626"/>
      <c r="F177" s="626"/>
      <c r="G177" s="626"/>
      <c r="H177" s="626"/>
      <c r="I177" s="771"/>
      <c r="J177" s="246">
        <f>J173+J174+J175+J176</f>
        <v>0</v>
      </c>
      <c r="K177" s="238">
        <v>5</v>
      </c>
    </row>
    <row r="178" spans="2:11" x14ac:dyDescent="0.2">
      <c r="C178" s="239" t="s">
        <v>602</v>
      </c>
      <c r="D178" s="240" t="s">
        <v>430</v>
      </c>
      <c r="E178" s="241" t="s">
        <v>408</v>
      </c>
      <c r="H178" s="242">
        <v>9</v>
      </c>
      <c r="I178" s="753"/>
      <c r="J178" s="244">
        <f>H178*I178</f>
        <v>0</v>
      </c>
      <c r="K178" s="238">
        <v>1</v>
      </c>
    </row>
    <row r="179" spans="2:11" x14ac:dyDescent="0.2">
      <c r="E179" s="245" t="str">
        <f>SUBSTITUTE("Sp.mat: 0.00%",".",IF(VALUE("1.2")=1.2,".",","),2)</f>
        <v>Sp.mat: 0,00%</v>
      </c>
      <c r="G179" s="245" t="str">
        <f>SUBSTITUTE("Sp.man: 0.00%",".",IF(VALUE("1.2")=1.2,".",","),2)</f>
        <v>Sp.man: 0,00%</v>
      </c>
      <c r="H179" s="245" t="str">
        <f>SUBSTITUTE("Sp.uti: 0.00%",".",IF(VALUE("1.2")=1.2,".",","),2)</f>
        <v>Sp.uti: 0,00%</v>
      </c>
      <c r="I179" s="753"/>
      <c r="J179" s="244">
        <f>H178*I179</f>
        <v>0</v>
      </c>
      <c r="K179" s="238">
        <v>2</v>
      </c>
    </row>
    <row r="180" spans="2:11" ht="12.75" customHeight="1" x14ac:dyDescent="0.2">
      <c r="B180" s="623" t="s">
        <v>635</v>
      </c>
      <c r="C180" s="624"/>
      <c r="D180" s="624"/>
      <c r="E180" s="624"/>
      <c r="F180" s="624"/>
      <c r="G180" s="624"/>
      <c r="H180" s="624"/>
      <c r="I180" s="753"/>
      <c r="J180" s="244">
        <f>H178*I180</f>
        <v>0</v>
      </c>
      <c r="K180" s="238">
        <v>3</v>
      </c>
    </row>
    <row r="181" spans="2:11" x14ac:dyDescent="0.2">
      <c r="B181" s="624"/>
      <c r="C181" s="624"/>
      <c r="D181" s="624"/>
      <c r="E181" s="624"/>
      <c r="F181" s="624"/>
      <c r="G181" s="624"/>
      <c r="H181" s="624"/>
      <c r="I181" s="753"/>
      <c r="J181" s="244">
        <f>H178*I181</f>
        <v>0</v>
      </c>
      <c r="K181" s="238">
        <v>4</v>
      </c>
    </row>
    <row r="182" spans="2:11" x14ac:dyDescent="0.2">
      <c r="B182" s="625" t="s">
        <v>376</v>
      </c>
      <c r="C182" s="626"/>
      <c r="D182" s="626"/>
      <c r="E182" s="626"/>
      <c r="F182" s="626"/>
      <c r="G182" s="626"/>
      <c r="H182" s="626"/>
      <c r="I182" s="771"/>
      <c r="J182" s="246">
        <f>J178+J179+J180+J181</f>
        <v>0</v>
      </c>
      <c r="K182" s="238">
        <v>5</v>
      </c>
    </row>
    <row r="183" spans="2:11" x14ac:dyDescent="0.2">
      <c r="C183" s="239" t="s">
        <v>603</v>
      </c>
      <c r="D183" s="240" t="s">
        <v>431</v>
      </c>
      <c r="E183" s="241" t="s">
        <v>408</v>
      </c>
      <c r="H183" s="242">
        <v>1</v>
      </c>
      <c r="I183" s="753"/>
      <c r="J183" s="244">
        <f>H183*I183</f>
        <v>0</v>
      </c>
      <c r="K183" s="238">
        <v>1</v>
      </c>
    </row>
    <row r="184" spans="2:11" x14ac:dyDescent="0.2">
      <c r="E184" s="245" t="str">
        <f>SUBSTITUTE("Sp.mat: 0.00%",".",IF(VALUE("1.2")=1.2,".",","),2)</f>
        <v>Sp.mat: 0,00%</v>
      </c>
      <c r="G184" s="245" t="str">
        <f>SUBSTITUTE("Sp.man: 0.00%",".",IF(VALUE("1.2")=1.2,".",","),2)</f>
        <v>Sp.man: 0,00%</v>
      </c>
      <c r="H184" s="245" t="str">
        <f>SUBSTITUTE("Sp.uti: 0.00%",".",IF(VALUE("1.2")=1.2,".",","),2)</f>
        <v>Sp.uti: 0,00%</v>
      </c>
      <c r="I184" s="753"/>
      <c r="J184" s="244">
        <f>H183*I184</f>
        <v>0</v>
      </c>
      <c r="K184" s="238">
        <v>2</v>
      </c>
    </row>
    <row r="185" spans="2:11" x14ac:dyDescent="0.2">
      <c r="B185" s="623" t="s">
        <v>636</v>
      </c>
      <c r="C185" s="624"/>
      <c r="D185" s="624"/>
      <c r="E185" s="624"/>
      <c r="F185" s="624"/>
      <c r="G185" s="624"/>
      <c r="H185" s="624"/>
      <c r="I185" s="753"/>
      <c r="J185" s="244">
        <f>H183*I185</f>
        <v>0</v>
      </c>
      <c r="K185" s="238">
        <v>3</v>
      </c>
    </row>
    <row r="186" spans="2:11" x14ac:dyDescent="0.2">
      <c r="B186" s="624"/>
      <c r="C186" s="624"/>
      <c r="D186" s="624"/>
      <c r="E186" s="624"/>
      <c r="F186" s="624"/>
      <c r="G186" s="624"/>
      <c r="H186" s="624"/>
      <c r="I186" s="753"/>
      <c r="J186" s="244">
        <f>H183*I186</f>
        <v>0</v>
      </c>
      <c r="K186" s="238">
        <v>4</v>
      </c>
    </row>
    <row r="187" spans="2:11" x14ac:dyDescent="0.2">
      <c r="B187" s="625" t="s">
        <v>376</v>
      </c>
      <c r="C187" s="626"/>
      <c r="D187" s="626"/>
      <c r="E187" s="626"/>
      <c r="F187" s="626"/>
      <c r="G187" s="626"/>
      <c r="H187" s="626"/>
      <c r="I187" s="771"/>
      <c r="J187" s="246">
        <f>J183+J184+J185+J186</f>
        <v>0</v>
      </c>
      <c r="K187" s="238">
        <v>5</v>
      </c>
    </row>
    <row r="188" spans="2:11" x14ac:dyDescent="0.2">
      <c r="C188" s="239" t="s">
        <v>604</v>
      </c>
      <c r="D188" s="240" t="s">
        <v>637</v>
      </c>
      <c r="E188" s="241" t="s">
        <v>408</v>
      </c>
      <c r="H188" s="242">
        <v>1</v>
      </c>
      <c r="I188" s="753"/>
      <c r="J188" s="244">
        <f>H188*I188</f>
        <v>0</v>
      </c>
      <c r="K188" s="238">
        <v>1</v>
      </c>
    </row>
    <row r="189" spans="2:11" x14ac:dyDescent="0.2">
      <c r="E189" s="245" t="str">
        <f>SUBSTITUTE("Sp.mat: 0.00%",".",IF(VALUE("1.2")=1.2,".",","),2)</f>
        <v>Sp.mat: 0,00%</v>
      </c>
      <c r="G189" s="245" t="str">
        <f>SUBSTITUTE("Sp.man: 0.00%",".",IF(VALUE("1.2")=1.2,".",","),2)</f>
        <v>Sp.man: 0,00%</v>
      </c>
      <c r="H189" s="245" t="str">
        <f>SUBSTITUTE("Sp.uti: 0.00%",".",IF(VALUE("1.2")=1.2,".",","),2)</f>
        <v>Sp.uti: 0,00%</v>
      </c>
      <c r="I189" s="753"/>
      <c r="J189" s="244">
        <f>H188*I189</f>
        <v>0</v>
      </c>
      <c r="K189" s="238">
        <v>2</v>
      </c>
    </row>
    <row r="190" spans="2:11" x14ac:dyDescent="0.2">
      <c r="B190" s="623" t="s">
        <v>638</v>
      </c>
      <c r="C190" s="624"/>
      <c r="D190" s="624"/>
      <c r="E190" s="624"/>
      <c r="F190" s="624"/>
      <c r="G190" s="624"/>
      <c r="H190" s="624"/>
      <c r="I190" s="753"/>
      <c r="J190" s="244">
        <f>H188*I190</f>
        <v>0</v>
      </c>
      <c r="K190" s="238">
        <v>3</v>
      </c>
    </row>
    <row r="191" spans="2:11" x14ac:dyDescent="0.2">
      <c r="B191" s="624"/>
      <c r="C191" s="624"/>
      <c r="D191" s="624"/>
      <c r="E191" s="624"/>
      <c r="F191" s="624"/>
      <c r="G191" s="624"/>
      <c r="H191" s="624"/>
      <c r="I191" s="753"/>
      <c r="J191" s="244">
        <f>H188*I191</f>
        <v>0</v>
      </c>
      <c r="K191" s="238">
        <v>4</v>
      </c>
    </row>
    <row r="192" spans="2:11" x14ac:dyDescent="0.2">
      <c r="B192" s="625" t="s">
        <v>376</v>
      </c>
      <c r="C192" s="626"/>
      <c r="D192" s="626"/>
      <c r="E192" s="626"/>
      <c r="F192" s="626"/>
      <c r="G192" s="626"/>
      <c r="H192" s="626"/>
      <c r="I192" s="771"/>
      <c r="J192" s="246">
        <f>J188+J189+J190+J191</f>
        <v>0</v>
      </c>
      <c r="K192" s="238">
        <v>5</v>
      </c>
    </row>
    <row r="193" spans="2:11" x14ac:dyDescent="0.2">
      <c r="C193" s="239" t="s">
        <v>605</v>
      </c>
      <c r="D193" s="240" t="s">
        <v>432</v>
      </c>
      <c r="E193" s="241" t="s">
        <v>408</v>
      </c>
      <c r="H193" s="242">
        <v>1</v>
      </c>
      <c r="I193" s="753"/>
      <c r="J193" s="244">
        <f>H193*I193</f>
        <v>0</v>
      </c>
      <c r="K193" s="238">
        <v>1</v>
      </c>
    </row>
    <row r="194" spans="2:11" x14ac:dyDescent="0.2">
      <c r="E194" s="245" t="str">
        <f>SUBSTITUTE("Sp.mat: 0.00%",".",IF(VALUE("1.2")=1.2,".",","),2)</f>
        <v>Sp.mat: 0,00%</v>
      </c>
      <c r="G194" s="245" t="str">
        <f>SUBSTITUTE("Sp.man: 0.00%",".",IF(VALUE("1.2")=1.2,".",","),2)</f>
        <v>Sp.man: 0,00%</v>
      </c>
      <c r="H194" s="245" t="str">
        <f>SUBSTITUTE("Sp.uti: 0.00%",".",IF(VALUE("1.2")=1.2,".",","),2)</f>
        <v>Sp.uti: 0,00%</v>
      </c>
      <c r="I194" s="753"/>
      <c r="J194" s="244">
        <f>H193*I194</f>
        <v>0</v>
      </c>
      <c r="K194" s="238">
        <v>2</v>
      </c>
    </row>
    <row r="195" spans="2:11" x14ac:dyDescent="0.2">
      <c r="B195" s="623" t="s">
        <v>433</v>
      </c>
      <c r="C195" s="624"/>
      <c r="D195" s="624"/>
      <c r="E195" s="624"/>
      <c r="F195" s="624"/>
      <c r="G195" s="624"/>
      <c r="H195" s="624"/>
      <c r="I195" s="753"/>
      <c r="J195" s="244">
        <f>H193*I195</f>
        <v>0</v>
      </c>
      <c r="K195" s="238">
        <v>3</v>
      </c>
    </row>
    <row r="196" spans="2:11" x14ac:dyDescent="0.2">
      <c r="B196" s="624"/>
      <c r="C196" s="624"/>
      <c r="D196" s="624"/>
      <c r="E196" s="624"/>
      <c r="F196" s="624"/>
      <c r="G196" s="624"/>
      <c r="H196" s="624"/>
      <c r="I196" s="753"/>
      <c r="J196" s="244">
        <f>H193*I196</f>
        <v>0</v>
      </c>
      <c r="K196" s="238">
        <v>4</v>
      </c>
    </row>
    <row r="197" spans="2:11" x14ac:dyDescent="0.2">
      <c r="B197" s="625" t="s">
        <v>376</v>
      </c>
      <c r="C197" s="626"/>
      <c r="D197" s="626"/>
      <c r="E197" s="626"/>
      <c r="F197" s="626"/>
      <c r="G197" s="626"/>
      <c r="H197" s="626"/>
      <c r="I197" s="771"/>
      <c r="J197" s="246">
        <f>J193+J194+J195+J196</f>
        <v>0</v>
      </c>
      <c r="K197" s="238">
        <v>5</v>
      </c>
    </row>
    <row r="198" spans="2:11" x14ac:dyDescent="0.2">
      <c r="C198" s="239" t="s">
        <v>606</v>
      </c>
      <c r="D198" s="240" t="s">
        <v>639</v>
      </c>
      <c r="E198" s="241" t="s">
        <v>408</v>
      </c>
      <c r="H198" s="242">
        <v>2</v>
      </c>
      <c r="I198" s="753"/>
      <c r="J198" s="244">
        <f>H198*I198</f>
        <v>0</v>
      </c>
      <c r="K198" s="238">
        <v>1</v>
      </c>
    </row>
    <row r="199" spans="2:11" x14ac:dyDescent="0.2">
      <c r="E199" s="245" t="str">
        <f>SUBSTITUTE("Sp.mat: 0.00%",".",IF(VALUE("1.2")=1.2,".",","),2)</f>
        <v>Sp.mat: 0,00%</v>
      </c>
      <c r="G199" s="245" t="str">
        <f>SUBSTITUTE("Sp.man: 0.00%",".",IF(VALUE("1.2")=1.2,".",","),2)</f>
        <v>Sp.man: 0,00%</v>
      </c>
      <c r="H199" s="245" t="str">
        <f>SUBSTITUTE("Sp.uti: 0.00%",".",IF(VALUE("1.2")=1.2,".",","),2)</f>
        <v>Sp.uti: 0,00%</v>
      </c>
      <c r="I199" s="753"/>
      <c r="J199" s="244">
        <f>H198*I199</f>
        <v>0</v>
      </c>
      <c r="K199" s="238">
        <v>2</v>
      </c>
    </row>
    <row r="200" spans="2:11" x14ac:dyDescent="0.2">
      <c r="B200" s="623" t="s">
        <v>640</v>
      </c>
      <c r="C200" s="624"/>
      <c r="D200" s="624"/>
      <c r="E200" s="624"/>
      <c r="F200" s="624"/>
      <c r="G200" s="624"/>
      <c r="H200" s="624"/>
      <c r="I200" s="753"/>
      <c r="J200" s="244">
        <f>H198*I200</f>
        <v>0</v>
      </c>
      <c r="K200" s="238">
        <v>3</v>
      </c>
    </row>
    <row r="201" spans="2:11" x14ac:dyDescent="0.2">
      <c r="B201" s="624"/>
      <c r="C201" s="624"/>
      <c r="D201" s="624"/>
      <c r="E201" s="624"/>
      <c r="F201" s="624"/>
      <c r="G201" s="624"/>
      <c r="H201" s="624"/>
      <c r="I201" s="753"/>
      <c r="J201" s="244">
        <f>H198*I201</f>
        <v>0</v>
      </c>
      <c r="K201" s="238">
        <v>4</v>
      </c>
    </row>
    <row r="202" spans="2:11" x14ac:dyDescent="0.2">
      <c r="B202" s="625" t="s">
        <v>376</v>
      </c>
      <c r="C202" s="626"/>
      <c r="D202" s="626"/>
      <c r="E202" s="626"/>
      <c r="F202" s="626"/>
      <c r="G202" s="626"/>
      <c r="H202" s="626"/>
      <c r="I202" s="771"/>
      <c r="J202" s="246">
        <f>J198+J199+J200+J201</f>
        <v>0</v>
      </c>
      <c r="K202" s="238">
        <v>5</v>
      </c>
    </row>
    <row r="203" spans="2:11" x14ac:dyDescent="0.2">
      <c r="C203" s="239" t="s">
        <v>607</v>
      </c>
      <c r="D203" s="240" t="s">
        <v>434</v>
      </c>
      <c r="E203" s="241" t="s">
        <v>408</v>
      </c>
      <c r="H203" s="242">
        <v>4</v>
      </c>
      <c r="I203" s="753"/>
      <c r="J203" s="244">
        <f>H203*I203</f>
        <v>0</v>
      </c>
      <c r="K203" s="238">
        <v>1</v>
      </c>
    </row>
    <row r="204" spans="2:11" x14ac:dyDescent="0.2">
      <c r="E204" s="245" t="str">
        <f>SUBSTITUTE("Sp.mat: 0.00%",".",IF(VALUE("1.2")=1.2,".",","),2)</f>
        <v>Sp.mat: 0,00%</v>
      </c>
      <c r="G204" s="245" t="str">
        <f>SUBSTITUTE("Sp.man: 0.00%",".",IF(VALUE("1.2")=1.2,".",","),2)</f>
        <v>Sp.man: 0,00%</v>
      </c>
      <c r="H204" s="245" t="str">
        <f>SUBSTITUTE("Sp.uti: 0.00%",".",IF(VALUE("1.2")=1.2,".",","),2)</f>
        <v>Sp.uti: 0,00%</v>
      </c>
      <c r="I204" s="753"/>
      <c r="J204" s="244">
        <f>H203*I204</f>
        <v>0</v>
      </c>
      <c r="K204" s="238">
        <v>2</v>
      </c>
    </row>
    <row r="205" spans="2:11" x14ac:dyDescent="0.2">
      <c r="B205" s="623" t="s">
        <v>641</v>
      </c>
      <c r="C205" s="624"/>
      <c r="D205" s="624"/>
      <c r="E205" s="624"/>
      <c r="F205" s="624"/>
      <c r="G205" s="624"/>
      <c r="H205" s="624"/>
      <c r="I205" s="753"/>
      <c r="J205" s="244">
        <f>H203*I205</f>
        <v>0</v>
      </c>
      <c r="K205" s="238">
        <v>3</v>
      </c>
    </row>
    <row r="206" spans="2:11" x14ac:dyDescent="0.2">
      <c r="B206" s="624"/>
      <c r="C206" s="624"/>
      <c r="D206" s="624"/>
      <c r="E206" s="624"/>
      <c r="F206" s="624"/>
      <c r="G206" s="624"/>
      <c r="H206" s="624"/>
      <c r="I206" s="753"/>
      <c r="J206" s="244">
        <f>H203*I206</f>
        <v>0</v>
      </c>
      <c r="K206" s="238">
        <v>4</v>
      </c>
    </row>
    <row r="207" spans="2:11" x14ac:dyDescent="0.2">
      <c r="B207" s="625" t="s">
        <v>376</v>
      </c>
      <c r="C207" s="626"/>
      <c r="D207" s="626"/>
      <c r="E207" s="626"/>
      <c r="F207" s="626"/>
      <c r="G207" s="626"/>
      <c r="H207" s="626"/>
      <c r="I207" s="771"/>
      <c r="J207" s="246">
        <f>J203+J204+J205+J206</f>
        <v>0</v>
      </c>
      <c r="K207" s="238">
        <v>5</v>
      </c>
    </row>
    <row r="208" spans="2:11" x14ac:dyDescent="0.2">
      <c r="C208" s="239" t="s">
        <v>608</v>
      </c>
      <c r="D208" s="240" t="s">
        <v>434</v>
      </c>
      <c r="E208" s="241" t="s">
        <v>408</v>
      </c>
      <c r="H208" s="242">
        <v>2</v>
      </c>
      <c r="I208" s="753"/>
      <c r="J208" s="244">
        <f>H208*I208</f>
        <v>0</v>
      </c>
      <c r="K208" s="238">
        <v>1</v>
      </c>
    </row>
    <row r="209" spans="2:11" x14ac:dyDescent="0.2">
      <c r="E209" s="245" t="str">
        <f>SUBSTITUTE("Sp.mat: 0.00%",".",IF(VALUE("1.2")=1.2,".",","),2)</f>
        <v>Sp.mat: 0,00%</v>
      </c>
      <c r="G209" s="245" t="str">
        <f>SUBSTITUTE("Sp.man: 0.00%",".",IF(VALUE("1.2")=1.2,".",","),2)</f>
        <v>Sp.man: 0,00%</v>
      </c>
      <c r="H209" s="245" t="str">
        <f>SUBSTITUTE("Sp.uti: 0.00%",".",IF(VALUE("1.2")=1.2,".",","),2)</f>
        <v>Sp.uti: 0,00%</v>
      </c>
      <c r="I209" s="753"/>
      <c r="J209" s="244">
        <f>H208*I209</f>
        <v>0</v>
      </c>
      <c r="K209" s="238">
        <v>2</v>
      </c>
    </row>
    <row r="210" spans="2:11" x14ac:dyDescent="0.2">
      <c r="B210" s="623" t="s">
        <v>642</v>
      </c>
      <c r="C210" s="624"/>
      <c r="D210" s="624"/>
      <c r="E210" s="624"/>
      <c r="F210" s="624"/>
      <c r="G210" s="624"/>
      <c r="H210" s="624"/>
      <c r="I210" s="753"/>
      <c r="J210" s="244">
        <f>H208*I210</f>
        <v>0</v>
      </c>
      <c r="K210" s="238">
        <v>3</v>
      </c>
    </row>
    <row r="211" spans="2:11" x14ac:dyDescent="0.2">
      <c r="B211" s="624"/>
      <c r="C211" s="624"/>
      <c r="D211" s="624"/>
      <c r="E211" s="624"/>
      <c r="F211" s="624"/>
      <c r="G211" s="624"/>
      <c r="H211" s="624"/>
      <c r="I211" s="753"/>
      <c r="J211" s="244">
        <f>H208*I211</f>
        <v>0</v>
      </c>
      <c r="K211" s="238">
        <v>4</v>
      </c>
    </row>
    <row r="212" spans="2:11" x14ac:dyDescent="0.2">
      <c r="B212" s="625" t="s">
        <v>376</v>
      </c>
      <c r="C212" s="626"/>
      <c r="D212" s="626"/>
      <c r="E212" s="626"/>
      <c r="F212" s="626"/>
      <c r="G212" s="626"/>
      <c r="H212" s="626"/>
      <c r="I212" s="771"/>
      <c r="J212" s="246">
        <f>J208+J209+J210+J211</f>
        <v>0</v>
      </c>
      <c r="K212" s="238">
        <v>5</v>
      </c>
    </row>
    <row r="213" spans="2:11" x14ac:dyDescent="0.2">
      <c r="C213" s="239" t="s">
        <v>610</v>
      </c>
      <c r="D213" s="240" t="s">
        <v>437</v>
      </c>
      <c r="E213" s="241" t="s">
        <v>408</v>
      </c>
      <c r="H213" s="242">
        <v>2</v>
      </c>
      <c r="I213" s="753"/>
      <c r="J213" s="244">
        <f>H213*I213</f>
        <v>0</v>
      </c>
      <c r="K213" s="238">
        <v>1</v>
      </c>
    </row>
    <row r="214" spans="2:11" x14ac:dyDescent="0.2">
      <c r="E214" s="245" t="str">
        <f>SUBSTITUTE("Sp.mat: 0.00%",".",IF(VALUE("1.2")=1.2,".",","),2)</f>
        <v>Sp.mat: 0,00%</v>
      </c>
      <c r="G214" s="245" t="str">
        <f>SUBSTITUTE("Sp.man: 0.00%",".",IF(VALUE("1.2")=1.2,".",","),2)</f>
        <v>Sp.man: 0,00%</v>
      </c>
      <c r="H214" s="245" t="str">
        <f>SUBSTITUTE("Sp.uti: 0.00%",".",IF(VALUE("1.2")=1.2,".",","),2)</f>
        <v>Sp.uti: 0,00%</v>
      </c>
      <c r="I214" s="753"/>
      <c r="J214" s="244">
        <f>H213*I214</f>
        <v>0</v>
      </c>
      <c r="K214" s="238">
        <v>2</v>
      </c>
    </row>
    <row r="215" spans="2:11" x14ac:dyDescent="0.2">
      <c r="B215" s="623" t="s">
        <v>438</v>
      </c>
      <c r="C215" s="624"/>
      <c r="D215" s="624"/>
      <c r="E215" s="624"/>
      <c r="F215" s="624"/>
      <c r="G215" s="624"/>
      <c r="H215" s="624"/>
      <c r="I215" s="753"/>
      <c r="J215" s="244">
        <f>H213*I215</f>
        <v>0</v>
      </c>
      <c r="K215" s="238">
        <v>3</v>
      </c>
    </row>
    <row r="216" spans="2:11" x14ac:dyDescent="0.2">
      <c r="B216" s="624"/>
      <c r="C216" s="624"/>
      <c r="D216" s="624"/>
      <c r="E216" s="624"/>
      <c r="F216" s="624"/>
      <c r="G216" s="624"/>
      <c r="H216" s="624"/>
      <c r="I216" s="753"/>
      <c r="J216" s="244">
        <f>H213*I216</f>
        <v>0</v>
      </c>
      <c r="K216" s="238">
        <v>4</v>
      </c>
    </row>
    <row r="217" spans="2:11" x14ac:dyDescent="0.2">
      <c r="B217" s="625" t="s">
        <v>376</v>
      </c>
      <c r="C217" s="626"/>
      <c r="D217" s="626"/>
      <c r="E217" s="626"/>
      <c r="F217" s="626"/>
      <c r="G217" s="626"/>
      <c r="H217" s="626"/>
      <c r="I217" s="771"/>
      <c r="J217" s="246">
        <f>J213+J214+J215+J216</f>
        <v>0</v>
      </c>
      <c r="K217" s="238">
        <v>5</v>
      </c>
    </row>
    <row r="218" spans="2:11" x14ac:dyDescent="0.2">
      <c r="C218" s="239" t="s">
        <v>608</v>
      </c>
      <c r="D218" s="240" t="s">
        <v>434</v>
      </c>
      <c r="E218" s="241" t="s">
        <v>408</v>
      </c>
      <c r="H218" s="242">
        <v>2</v>
      </c>
      <c r="I218" s="753"/>
      <c r="J218" s="244">
        <f>H218*I218</f>
        <v>0</v>
      </c>
      <c r="K218" s="238">
        <v>1</v>
      </c>
    </row>
    <row r="219" spans="2:11" x14ac:dyDescent="0.2">
      <c r="E219" s="245" t="str">
        <f>SUBSTITUTE("Sp.mat: 0.00%",".",IF(VALUE("1.2")=1.2,".",","),2)</f>
        <v>Sp.mat: 0,00%</v>
      </c>
      <c r="G219" s="245" t="str">
        <f>SUBSTITUTE("Sp.man: 0.00%",".",IF(VALUE("1.2")=1.2,".",","),2)</f>
        <v>Sp.man: 0,00%</v>
      </c>
      <c r="H219" s="245" t="str">
        <f>SUBSTITUTE("Sp.uti: 0.00%",".",IF(VALUE("1.2")=1.2,".",","),2)</f>
        <v>Sp.uti: 0,00%</v>
      </c>
      <c r="I219" s="753"/>
      <c r="J219" s="244">
        <f>H218*I219</f>
        <v>0</v>
      </c>
      <c r="K219" s="238">
        <v>2</v>
      </c>
    </row>
    <row r="220" spans="2:11" x14ac:dyDescent="0.2">
      <c r="B220" s="623" t="s">
        <v>813</v>
      </c>
      <c r="C220" s="624"/>
      <c r="D220" s="624"/>
      <c r="E220" s="624"/>
      <c r="F220" s="624"/>
      <c r="G220" s="624"/>
      <c r="H220" s="624"/>
      <c r="I220" s="753"/>
      <c r="J220" s="244">
        <f>H218*I220</f>
        <v>0</v>
      </c>
      <c r="K220" s="238">
        <v>3</v>
      </c>
    </row>
    <row r="221" spans="2:11" x14ac:dyDescent="0.2">
      <c r="B221" s="624"/>
      <c r="C221" s="624"/>
      <c r="D221" s="624"/>
      <c r="E221" s="624"/>
      <c r="F221" s="624"/>
      <c r="G221" s="624"/>
      <c r="H221" s="624"/>
      <c r="I221" s="753"/>
      <c r="J221" s="244">
        <f>H218*I221</f>
        <v>0</v>
      </c>
      <c r="K221" s="238">
        <v>4</v>
      </c>
    </row>
    <row r="222" spans="2:11" x14ac:dyDescent="0.2">
      <c r="B222" s="625" t="s">
        <v>376</v>
      </c>
      <c r="C222" s="626"/>
      <c r="D222" s="626"/>
      <c r="E222" s="626"/>
      <c r="F222" s="626"/>
      <c r="G222" s="626"/>
      <c r="H222" s="626"/>
      <c r="I222" s="771"/>
      <c r="J222" s="246">
        <f>J218+J219+J220+J221</f>
        <v>0</v>
      </c>
      <c r="K222" s="238">
        <v>5</v>
      </c>
    </row>
    <row r="223" spans="2:11" x14ac:dyDescent="0.2">
      <c r="C223" s="239" t="s">
        <v>610</v>
      </c>
      <c r="D223" s="240" t="s">
        <v>437</v>
      </c>
      <c r="E223" s="241" t="s">
        <v>408</v>
      </c>
      <c r="H223" s="242">
        <v>2</v>
      </c>
      <c r="I223" s="753"/>
      <c r="J223" s="244">
        <f>H223*I223</f>
        <v>0</v>
      </c>
      <c r="K223" s="238">
        <v>1</v>
      </c>
    </row>
    <row r="224" spans="2:11" x14ac:dyDescent="0.2">
      <c r="E224" s="245" t="str">
        <f>SUBSTITUTE("Sp.mat: 0.00%",".",IF(VALUE("1.2")=1.2,".",","),2)</f>
        <v>Sp.mat: 0,00%</v>
      </c>
      <c r="G224" s="245" t="str">
        <f>SUBSTITUTE("Sp.man: 0.00%",".",IF(VALUE("1.2")=1.2,".",","),2)</f>
        <v>Sp.man: 0,00%</v>
      </c>
      <c r="H224" s="245" t="str">
        <f>SUBSTITUTE("Sp.uti: 0.00%",".",IF(VALUE("1.2")=1.2,".",","),2)</f>
        <v>Sp.uti: 0,00%</v>
      </c>
      <c r="I224" s="753"/>
      <c r="J224" s="244">
        <f>H223*I224</f>
        <v>0</v>
      </c>
      <c r="K224" s="238">
        <v>2</v>
      </c>
    </row>
    <row r="225" spans="2:11" x14ac:dyDescent="0.2">
      <c r="B225" s="623" t="s">
        <v>438</v>
      </c>
      <c r="C225" s="624"/>
      <c r="D225" s="624"/>
      <c r="E225" s="624"/>
      <c r="F225" s="624"/>
      <c r="G225" s="624"/>
      <c r="H225" s="624"/>
      <c r="I225" s="753"/>
      <c r="J225" s="244">
        <f>H223*I225</f>
        <v>0</v>
      </c>
      <c r="K225" s="238">
        <v>3</v>
      </c>
    </row>
    <row r="226" spans="2:11" x14ac:dyDescent="0.2">
      <c r="B226" s="624"/>
      <c r="C226" s="624"/>
      <c r="D226" s="624"/>
      <c r="E226" s="624"/>
      <c r="F226" s="624"/>
      <c r="G226" s="624"/>
      <c r="H226" s="624"/>
      <c r="I226" s="753"/>
      <c r="J226" s="244">
        <f>H223*I226</f>
        <v>0</v>
      </c>
      <c r="K226" s="238">
        <v>4</v>
      </c>
    </row>
    <row r="227" spans="2:11" x14ac:dyDescent="0.2">
      <c r="B227" s="625" t="s">
        <v>376</v>
      </c>
      <c r="C227" s="626"/>
      <c r="D227" s="626"/>
      <c r="E227" s="626"/>
      <c r="F227" s="626"/>
      <c r="G227" s="626"/>
      <c r="H227" s="626"/>
      <c r="I227" s="771"/>
      <c r="J227" s="246">
        <f>J223+J224+J225+J226</f>
        <v>0</v>
      </c>
      <c r="K227" s="238">
        <v>5</v>
      </c>
    </row>
    <row r="228" spans="2:11" x14ac:dyDescent="0.2">
      <c r="C228" s="239" t="s">
        <v>609</v>
      </c>
      <c r="D228" s="240" t="s">
        <v>435</v>
      </c>
      <c r="E228" s="241" t="s">
        <v>408</v>
      </c>
      <c r="H228" s="242">
        <v>4</v>
      </c>
      <c r="I228" s="753"/>
      <c r="J228" s="244">
        <f>H228*I228</f>
        <v>0</v>
      </c>
      <c r="K228" s="238">
        <v>1</v>
      </c>
    </row>
    <row r="229" spans="2:11" x14ac:dyDescent="0.2">
      <c r="E229" s="245" t="str">
        <f>SUBSTITUTE("Sp.mat: 0.00%",".",IF(VALUE("1.2")=1.2,".",","),2)</f>
        <v>Sp.mat: 0,00%</v>
      </c>
      <c r="G229" s="245" t="str">
        <f>SUBSTITUTE("Sp.man: 0.00%",".",IF(VALUE("1.2")=1.2,".",","),2)</f>
        <v>Sp.man: 0,00%</v>
      </c>
      <c r="H229" s="245" t="str">
        <f>SUBSTITUTE("Sp.uti: 0.00%",".",IF(VALUE("1.2")=1.2,".",","),2)</f>
        <v>Sp.uti: 0,00%</v>
      </c>
      <c r="I229" s="753"/>
      <c r="J229" s="244">
        <f>H228*I229</f>
        <v>0</v>
      </c>
      <c r="K229" s="238">
        <v>2</v>
      </c>
    </row>
    <row r="230" spans="2:11" x14ac:dyDescent="0.2">
      <c r="B230" s="623" t="s">
        <v>436</v>
      </c>
      <c r="C230" s="624"/>
      <c r="D230" s="624"/>
      <c r="E230" s="624"/>
      <c r="F230" s="624"/>
      <c r="G230" s="624"/>
      <c r="H230" s="624"/>
      <c r="I230" s="753"/>
      <c r="J230" s="244">
        <f>H228*I230</f>
        <v>0</v>
      </c>
      <c r="K230" s="238">
        <v>3</v>
      </c>
    </row>
    <row r="231" spans="2:11" x14ac:dyDescent="0.2">
      <c r="B231" s="624"/>
      <c r="C231" s="624"/>
      <c r="D231" s="624"/>
      <c r="E231" s="624"/>
      <c r="F231" s="624"/>
      <c r="G231" s="624"/>
      <c r="H231" s="624"/>
      <c r="I231" s="753"/>
      <c r="J231" s="244">
        <f>H228*I231</f>
        <v>0</v>
      </c>
      <c r="K231" s="238">
        <v>4</v>
      </c>
    </row>
    <row r="232" spans="2:11" x14ac:dyDescent="0.2">
      <c r="B232" s="625" t="s">
        <v>376</v>
      </c>
      <c r="C232" s="626"/>
      <c r="D232" s="626"/>
      <c r="E232" s="626"/>
      <c r="F232" s="626"/>
      <c r="G232" s="626"/>
      <c r="H232" s="626"/>
      <c r="I232" s="771"/>
      <c r="J232" s="246">
        <f>J228+J229+J230+J231</f>
        <v>0</v>
      </c>
      <c r="K232" s="238">
        <v>5</v>
      </c>
    </row>
    <row r="233" spans="2:11" x14ac:dyDescent="0.2">
      <c r="C233" s="239" t="s">
        <v>611</v>
      </c>
      <c r="D233" s="240" t="s">
        <v>439</v>
      </c>
      <c r="E233" s="241" t="s">
        <v>408</v>
      </c>
      <c r="H233" s="242">
        <v>2</v>
      </c>
      <c r="I233" s="753"/>
      <c r="J233" s="244">
        <f>H233*I233</f>
        <v>0</v>
      </c>
      <c r="K233" s="238">
        <v>1</v>
      </c>
    </row>
    <row r="234" spans="2:11" x14ac:dyDescent="0.2">
      <c r="E234" s="245" t="str">
        <f>SUBSTITUTE("Sp.mat: 0.00%",".",IF(VALUE("1.2")=1.2,".",","),2)</f>
        <v>Sp.mat: 0,00%</v>
      </c>
      <c r="G234" s="245" t="str">
        <f>SUBSTITUTE("Sp.man: 0.00%",".",IF(VALUE("1.2")=1.2,".",","),2)</f>
        <v>Sp.man: 0,00%</v>
      </c>
      <c r="H234" s="245" t="str">
        <f>SUBSTITUTE("Sp.uti: 0.00%",".",IF(VALUE("1.2")=1.2,".",","),2)</f>
        <v>Sp.uti: 0,00%</v>
      </c>
      <c r="I234" s="753"/>
      <c r="J234" s="244">
        <f>H233*I234</f>
        <v>0</v>
      </c>
      <c r="K234" s="238">
        <v>2</v>
      </c>
    </row>
    <row r="235" spans="2:11" x14ac:dyDescent="0.2">
      <c r="B235" s="623" t="s">
        <v>440</v>
      </c>
      <c r="C235" s="624"/>
      <c r="D235" s="624"/>
      <c r="E235" s="624"/>
      <c r="F235" s="624"/>
      <c r="G235" s="624"/>
      <c r="H235" s="624"/>
      <c r="I235" s="753"/>
      <c r="J235" s="244">
        <f>H233*I235</f>
        <v>0</v>
      </c>
      <c r="K235" s="238">
        <v>3</v>
      </c>
    </row>
    <row r="236" spans="2:11" x14ac:dyDescent="0.2">
      <c r="B236" s="624"/>
      <c r="C236" s="624"/>
      <c r="D236" s="624"/>
      <c r="E236" s="624"/>
      <c r="F236" s="624"/>
      <c r="G236" s="624"/>
      <c r="H236" s="624"/>
      <c r="I236" s="753"/>
      <c r="J236" s="244">
        <f>H233*I236</f>
        <v>0</v>
      </c>
      <c r="K236" s="238">
        <v>4</v>
      </c>
    </row>
    <row r="237" spans="2:11" x14ac:dyDescent="0.2">
      <c r="B237" s="625" t="s">
        <v>376</v>
      </c>
      <c r="C237" s="626"/>
      <c r="D237" s="626"/>
      <c r="E237" s="626"/>
      <c r="F237" s="626"/>
      <c r="G237" s="626"/>
      <c r="H237" s="626"/>
      <c r="I237" s="771"/>
      <c r="J237" s="246">
        <f>J233+J234+J235+J236</f>
        <v>0</v>
      </c>
      <c r="K237" s="238">
        <v>5</v>
      </c>
    </row>
    <row r="238" spans="2:11" x14ac:dyDescent="0.2">
      <c r="C238" s="239" t="s">
        <v>612</v>
      </c>
      <c r="D238" s="240" t="s">
        <v>441</v>
      </c>
      <c r="E238" s="241" t="s">
        <v>408</v>
      </c>
      <c r="H238" s="242">
        <v>85</v>
      </c>
      <c r="I238" s="753"/>
      <c r="J238" s="244">
        <f>H238*I238</f>
        <v>0</v>
      </c>
      <c r="K238" s="238">
        <v>1</v>
      </c>
    </row>
    <row r="239" spans="2:11" x14ac:dyDescent="0.2">
      <c r="E239" s="245" t="str">
        <f>SUBSTITUTE("Sp.mat: 0.00%",".",IF(VALUE("1.2")=1.2,".",","),2)</f>
        <v>Sp.mat: 0,00%</v>
      </c>
      <c r="G239" s="245" t="str">
        <f>SUBSTITUTE("Sp.man: 0.00%",".",IF(VALUE("1.2")=1.2,".",","),2)</f>
        <v>Sp.man: 0,00%</v>
      </c>
      <c r="H239" s="245" t="str">
        <f>SUBSTITUTE("Sp.uti: 0.00%",".",IF(VALUE("1.2")=1.2,".",","),2)</f>
        <v>Sp.uti: 0,00%</v>
      </c>
      <c r="I239" s="753"/>
      <c r="J239" s="244">
        <f>H238*I239</f>
        <v>0</v>
      </c>
      <c r="K239" s="238">
        <v>2</v>
      </c>
    </row>
    <row r="240" spans="2:11" x14ac:dyDescent="0.2">
      <c r="B240" s="623" t="s">
        <v>442</v>
      </c>
      <c r="C240" s="624"/>
      <c r="D240" s="624"/>
      <c r="E240" s="624"/>
      <c r="F240" s="624"/>
      <c r="G240" s="624"/>
      <c r="H240" s="624"/>
      <c r="I240" s="753"/>
      <c r="J240" s="244">
        <f>H238*I240</f>
        <v>0</v>
      </c>
      <c r="K240" s="238">
        <v>3</v>
      </c>
    </row>
    <row r="241" spans="2:11" x14ac:dyDescent="0.2">
      <c r="B241" s="624"/>
      <c r="C241" s="624"/>
      <c r="D241" s="624"/>
      <c r="E241" s="624"/>
      <c r="F241" s="624"/>
      <c r="G241" s="624"/>
      <c r="H241" s="624"/>
      <c r="I241" s="753"/>
      <c r="J241" s="244">
        <f>H238*I241</f>
        <v>0</v>
      </c>
      <c r="K241" s="238">
        <v>4</v>
      </c>
    </row>
    <row r="242" spans="2:11" x14ac:dyDescent="0.2">
      <c r="B242" s="625" t="s">
        <v>376</v>
      </c>
      <c r="C242" s="626"/>
      <c r="D242" s="626"/>
      <c r="E242" s="626"/>
      <c r="F242" s="626"/>
      <c r="G242" s="626"/>
      <c r="H242" s="626"/>
      <c r="I242" s="771"/>
      <c r="J242" s="246">
        <f>J238+J239+J240+J241</f>
        <v>0</v>
      </c>
      <c r="K242" s="238">
        <v>5</v>
      </c>
    </row>
    <row r="243" spans="2:11" x14ac:dyDescent="0.2">
      <c r="C243" s="239" t="s">
        <v>613</v>
      </c>
      <c r="D243" s="240" t="s">
        <v>443</v>
      </c>
      <c r="E243" s="241" t="s">
        <v>408</v>
      </c>
      <c r="H243" s="242">
        <v>6</v>
      </c>
      <c r="I243" s="753"/>
      <c r="J243" s="244">
        <f>H243*I243</f>
        <v>0</v>
      </c>
      <c r="K243" s="238">
        <v>1</v>
      </c>
    </row>
    <row r="244" spans="2:11" x14ac:dyDescent="0.2">
      <c r="E244" s="245" t="str">
        <f>SUBSTITUTE("Sp.mat: 0.00%",".",IF(VALUE("1.2")=1.2,".",","),2)</f>
        <v>Sp.mat: 0,00%</v>
      </c>
      <c r="G244" s="245" t="str">
        <f>SUBSTITUTE("Sp.man: 0.00%",".",IF(VALUE("1.2")=1.2,".",","),2)</f>
        <v>Sp.man: 0,00%</v>
      </c>
      <c r="H244" s="245" t="str">
        <f>SUBSTITUTE("Sp.uti: 0.00%",".",IF(VALUE("1.2")=1.2,".",","),2)</f>
        <v>Sp.uti: 0,00%</v>
      </c>
      <c r="I244" s="753"/>
      <c r="J244" s="244">
        <f>H243*I244</f>
        <v>0</v>
      </c>
      <c r="K244" s="238">
        <v>2</v>
      </c>
    </row>
    <row r="245" spans="2:11" x14ac:dyDescent="0.2">
      <c r="B245" s="623" t="s">
        <v>444</v>
      </c>
      <c r="C245" s="624"/>
      <c r="D245" s="624"/>
      <c r="E245" s="624"/>
      <c r="F245" s="624"/>
      <c r="G245" s="624"/>
      <c r="H245" s="624"/>
      <c r="I245" s="753"/>
      <c r="J245" s="244">
        <f>H243*I245</f>
        <v>0</v>
      </c>
      <c r="K245" s="238">
        <v>3</v>
      </c>
    </row>
    <row r="246" spans="2:11" x14ac:dyDescent="0.2">
      <c r="B246" s="624"/>
      <c r="C246" s="624"/>
      <c r="D246" s="624"/>
      <c r="E246" s="624"/>
      <c r="F246" s="624"/>
      <c r="G246" s="624"/>
      <c r="H246" s="624"/>
      <c r="I246" s="753"/>
      <c r="J246" s="244">
        <f>H243*I246</f>
        <v>0</v>
      </c>
      <c r="K246" s="238">
        <v>4</v>
      </c>
    </row>
    <row r="247" spans="2:11" x14ac:dyDescent="0.2">
      <c r="B247" s="625" t="s">
        <v>376</v>
      </c>
      <c r="C247" s="626"/>
      <c r="D247" s="626"/>
      <c r="E247" s="626"/>
      <c r="F247" s="626"/>
      <c r="G247" s="626"/>
      <c r="H247" s="626"/>
      <c r="I247" s="771"/>
      <c r="J247" s="246">
        <f>J243+J244+J245+J246</f>
        <v>0</v>
      </c>
      <c r="K247" s="238">
        <v>5</v>
      </c>
    </row>
    <row r="248" spans="2:11" x14ac:dyDescent="0.2">
      <c r="C248" s="239" t="s">
        <v>614</v>
      </c>
      <c r="D248" s="240" t="s">
        <v>445</v>
      </c>
      <c r="E248" s="241" t="s">
        <v>408</v>
      </c>
      <c r="H248" s="242">
        <v>2</v>
      </c>
      <c r="I248" s="753"/>
      <c r="J248" s="244">
        <f>H248*I248</f>
        <v>0</v>
      </c>
      <c r="K248" s="238">
        <v>1</v>
      </c>
    </row>
    <row r="249" spans="2:11" x14ac:dyDescent="0.2">
      <c r="E249" s="245" t="str">
        <f>SUBSTITUTE("Sp.mat: 0.00%",".",IF(VALUE("1.2")=1.2,".",","),2)</f>
        <v>Sp.mat: 0,00%</v>
      </c>
      <c r="G249" s="245" t="str">
        <f>SUBSTITUTE("Sp.man: 0.00%",".",IF(VALUE("1.2")=1.2,".",","),2)</f>
        <v>Sp.man: 0,00%</v>
      </c>
      <c r="H249" s="245" t="str">
        <f>SUBSTITUTE("Sp.uti: 0.00%",".",IF(VALUE("1.2")=1.2,".",","),2)</f>
        <v>Sp.uti: 0,00%</v>
      </c>
      <c r="I249" s="753"/>
      <c r="J249" s="244">
        <f>H248*I249</f>
        <v>0</v>
      </c>
      <c r="K249" s="238">
        <v>2</v>
      </c>
    </row>
    <row r="250" spans="2:11" x14ac:dyDescent="0.2">
      <c r="B250" s="623" t="s">
        <v>446</v>
      </c>
      <c r="C250" s="624"/>
      <c r="D250" s="624"/>
      <c r="E250" s="624"/>
      <c r="F250" s="624"/>
      <c r="G250" s="624"/>
      <c r="H250" s="624"/>
      <c r="I250" s="753"/>
      <c r="J250" s="244">
        <f>H248*I250</f>
        <v>0</v>
      </c>
      <c r="K250" s="238">
        <v>3</v>
      </c>
    </row>
    <row r="251" spans="2:11" x14ac:dyDescent="0.2">
      <c r="B251" s="624"/>
      <c r="C251" s="624"/>
      <c r="D251" s="624"/>
      <c r="E251" s="624"/>
      <c r="F251" s="624"/>
      <c r="G251" s="624"/>
      <c r="H251" s="624"/>
      <c r="I251" s="753"/>
      <c r="J251" s="244">
        <f>H248*I251</f>
        <v>0</v>
      </c>
      <c r="K251" s="238">
        <v>4</v>
      </c>
    </row>
    <row r="252" spans="2:11" x14ac:dyDescent="0.2">
      <c r="B252" s="625" t="s">
        <v>376</v>
      </c>
      <c r="C252" s="626"/>
      <c r="D252" s="626"/>
      <c r="E252" s="626"/>
      <c r="F252" s="626"/>
      <c r="G252" s="626"/>
      <c r="H252" s="626"/>
      <c r="I252" s="771"/>
      <c r="J252" s="246">
        <f>J248+J249+J250+J251</f>
        <v>0</v>
      </c>
      <c r="K252" s="238">
        <v>5</v>
      </c>
    </row>
    <row r="253" spans="2:11" x14ac:dyDescent="0.2">
      <c r="C253" s="239" t="s">
        <v>615</v>
      </c>
      <c r="D253" s="240" t="s">
        <v>447</v>
      </c>
      <c r="E253" s="241" t="s">
        <v>408</v>
      </c>
      <c r="H253" s="242">
        <v>2</v>
      </c>
      <c r="I253" s="753"/>
      <c r="J253" s="244">
        <f>H253*I253</f>
        <v>0</v>
      </c>
      <c r="K253" s="238">
        <v>1</v>
      </c>
    </row>
    <row r="254" spans="2:11" x14ac:dyDescent="0.2">
      <c r="E254" s="245" t="str">
        <f>SUBSTITUTE("Sp.mat: 0.00%",".",IF(VALUE("1.2")=1.2,".",","),2)</f>
        <v>Sp.mat: 0,00%</v>
      </c>
      <c r="G254" s="245" t="str">
        <f>SUBSTITUTE("Sp.man: 0.00%",".",IF(VALUE("1.2")=1.2,".",","),2)</f>
        <v>Sp.man: 0,00%</v>
      </c>
      <c r="H254" s="245" t="str">
        <f>SUBSTITUTE("Sp.uti: 0.00%",".",IF(VALUE("1.2")=1.2,".",","),2)</f>
        <v>Sp.uti: 0,00%</v>
      </c>
      <c r="I254" s="753"/>
      <c r="J254" s="244">
        <f>H253*I254</f>
        <v>0</v>
      </c>
      <c r="K254" s="238">
        <v>2</v>
      </c>
    </row>
    <row r="255" spans="2:11" x14ac:dyDescent="0.2">
      <c r="B255" s="623" t="s">
        <v>448</v>
      </c>
      <c r="C255" s="624"/>
      <c r="D255" s="624"/>
      <c r="E255" s="624"/>
      <c r="F255" s="624"/>
      <c r="G255" s="624"/>
      <c r="H255" s="624"/>
      <c r="I255" s="753"/>
      <c r="J255" s="244">
        <f>H253*I255</f>
        <v>0</v>
      </c>
      <c r="K255" s="238">
        <v>3</v>
      </c>
    </row>
    <row r="256" spans="2:11" x14ac:dyDescent="0.2">
      <c r="B256" s="624"/>
      <c r="C256" s="624"/>
      <c r="D256" s="624"/>
      <c r="E256" s="624"/>
      <c r="F256" s="624"/>
      <c r="G256" s="624"/>
      <c r="H256" s="624"/>
      <c r="I256" s="753"/>
      <c r="J256" s="244">
        <f>H253*I256</f>
        <v>0</v>
      </c>
      <c r="K256" s="238">
        <v>4</v>
      </c>
    </row>
    <row r="257" spans="2:11" x14ac:dyDescent="0.2">
      <c r="B257" s="625" t="s">
        <v>376</v>
      </c>
      <c r="C257" s="626"/>
      <c r="D257" s="626"/>
      <c r="E257" s="626"/>
      <c r="F257" s="626"/>
      <c r="G257" s="626"/>
      <c r="H257" s="626"/>
      <c r="I257" s="771"/>
      <c r="J257" s="246">
        <f>J253+J254+J255+J256</f>
        <v>0</v>
      </c>
      <c r="K257" s="238">
        <v>5</v>
      </c>
    </row>
    <row r="258" spans="2:11" x14ac:dyDescent="0.2">
      <c r="C258" s="239" t="s">
        <v>616</v>
      </c>
      <c r="D258" s="240" t="s">
        <v>449</v>
      </c>
      <c r="E258" s="241" t="s">
        <v>408</v>
      </c>
      <c r="H258" s="242">
        <v>1</v>
      </c>
      <c r="I258" s="753"/>
      <c r="J258" s="244">
        <f>H258*I258</f>
        <v>0</v>
      </c>
      <c r="K258" s="238">
        <v>1</v>
      </c>
    </row>
    <row r="259" spans="2:11" x14ac:dyDescent="0.2">
      <c r="E259" s="245" t="str">
        <f>SUBSTITUTE("Sp.mat: 0.00%",".",IF(VALUE("1.2")=1.2,".",","),2)</f>
        <v>Sp.mat: 0,00%</v>
      </c>
      <c r="G259" s="245" t="str">
        <f>SUBSTITUTE("Sp.man: 0.00%",".",IF(VALUE("1.2")=1.2,".",","),2)</f>
        <v>Sp.man: 0,00%</v>
      </c>
      <c r="H259" s="245" t="str">
        <f>SUBSTITUTE("Sp.uti: 0.00%",".",IF(VALUE("1.2")=1.2,".",","),2)</f>
        <v>Sp.uti: 0,00%</v>
      </c>
      <c r="I259" s="753"/>
      <c r="J259" s="244">
        <f>H258*I259</f>
        <v>0</v>
      </c>
      <c r="K259" s="238">
        <v>2</v>
      </c>
    </row>
    <row r="260" spans="2:11" x14ac:dyDescent="0.2">
      <c r="B260" s="623" t="s">
        <v>450</v>
      </c>
      <c r="C260" s="624"/>
      <c r="D260" s="624"/>
      <c r="E260" s="624"/>
      <c r="F260" s="624"/>
      <c r="G260" s="624"/>
      <c r="H260" s="624"/>
      <c r="I260" s="753"/>
      <c r="J260" s="244">
        <f>H258*I260</f>
        <v>0</v>
      </c>
      <c r="K260" s="238">
        <v>3</v>
      </c>
    </row>
    <row r="261" spans="2:11" x14ac:dyDescent="0.2">
      <c r="B261" s="624"/>
      <c r="C261" s="624"/>
      <c r="D261" s="624"/>
      <c r="E261" s="624"/>
      <c r="F261" s="624"/>
      <c r="G261" s="624"/>
      <c r="H261" s="624"/>
      <c r="I261" s="753"/>
      <c r="J261" s="244">
        <f>H258*I261</f>
        <v>0</v>
      </c>
      <c r="K261" s="238">
        <v>4</v>
      </c>
    </row>
    <row r="262" spans="2:11" x14ac:dyDescent="0.2">
      <c r="B262" s="625" t="s">
        <v>376</v>
      </c>
      <c r="C262" s="626"/>
      <c r="D262" s="626"/>
      <c r="E262" s="626"/>
      <c r="F262" s="626"/>
      <c r="G262" s="626"/>
      <c r="H262" s="626"/>
      <c r="I262" s="771"/>
      <c r="J262" s="246">
        <f>J258+J259+J260+J261</f>
        <v>0</v>
      </c>
      <c r="K262" s="238">
        <v>5</v>
      </c>
    </row>
    <row r="263" spans="2:11" x14ac:dyDescent="0.2">
      <c r="C263" s="239" t="s">
        <v>617</v>
      </c>
      <c r="D263" s="240" t="s">
        <v>451</v>
      </c>
      <c r="E263" s="241" t="s">
        <v>408</v>
      </c>
      <c r="H263" s="242">
        <v>1</v>
      </c>
      <c r="I263" s="753"/>
      <c r="J263" s="244">
        <f>H263*I263</f>
        <v>0</v>
      </c>
      <c r="K263" s="238">
        <v>1</v>
      </c>
    </row>
    <row r="264" spans="2:11" x14ac:dyDescent="0.2">
      <c r="E264" s="245" t="str">
        <f>SUBSTITUTE("Sp.mat: 0.00%",".",IF(VALUE("1.2")=1.2,".",","),2)</f>
        <v>Sp.mat: 0,00%</v>
      </c>
      <c r="G264" s="245" t="str">
        <f>SUBSTITUTE("Sp.man: 0.00%",".",IF(VALUE("1.2")=1.2,".",","),2)</f>
        <v>Sp.man: 0,00%</v>
      </c>
      <c r="H264" s="245" t="str">
        <f>SUBSTITUTE("Sp.uti: 0.00%",".",IF(VALUE("1.2")=1.2,".",","),2)</f>
        <v>Sp.uti: 0,00%</v>
      </c>
      <c r="I264" s="753"/>
      <c r="J264" s="244">
        <f>H263*I264</f>
        <v>0</v>
      </c>
      <c r="K264" s="238">
        <v>2</v>
      </c>
    </row>
    <row r="265" spans="2:11" x14ac:dyDescent="0.2">
      <c r="B265" s="623" t="s">
        <v>452</v>
      </c>
      <c r="C265" s="624"/>
      <c r="D265" s="624"/>
      <c r="E265" s="624"/>
      <c r="F265" s="624"/>
      <c r="G265" s="624"/>
      <c r="H265" s="624"/>
      <c r="I265" s="753"/>
      <c r="J265" s="244">
        <f>H263*I265</f>
        <v>0</v>
      </c>
      <c r="K265" s="238">
        <v>3</v>
      </c>
    </row>
    <row r="266" spans="2:11" x14ac:dyDescent="0.2">
      <c r="B266" s="624"/>
      <c r="C266" s="624"/>
      <c r="D266" s="624"/>
      <c r="E266" s="624"/>
      <c r="F266" s="624"/>
      <c r="G266" s="624"/>
      <c r="H266" s="624"/>
      <c r="I266" s="753"/>
      <c r="J266" s="244">
        <f>H263*I266</f>
        <v>0</v>
      </c>
      <c r="K266" s="238">
        <v>4</v>
      </c>
    </row>
    <row r="267" spans="2:11" x14ac:dyDescent="0.2">
      <c r="B267" s="625" t="s">
        <v>376</v>
      </c>
      <c r="C267" s="626"/>
      <c r="D267" s="626"/>
      <c r="E267" s="626"/>
      <c r="F267" s="626"/>
      <c r="G267" s="626"/>
      <c r="H267" s="626"/>
      <c r="I267" s="771"/>
      <c r="J267" s="246">
        <f>J263+J264+J265+J266</f>
        <v>0</v>
      </c>
      <c r="K267" s="238">
        <v>5</v>
      </c>
    </row>
    <row r="268" spans="2:11" x14ac:dyDescent="0.2">
      <c r="C268" s="239" t="s">
        <v>618</v>
      </c>
      <c r="D268" s="240" t="s">
        <v>451</v>
      </c>
      <c r="E268" s="241" t="s">
        <v>408</v>
      </c>
      <c r="H268" s="242">
        <v>2</v>
      </c>
      <c r="I268" s="753"/>
      <c r="J268" s="244">
        <f>H268*I268</f>
        <v>0</v>
      </c>
      <c r="K268" s="238">
        <v>1</v>
      </c>
    </row>
    <row r="269" spans="2:11" x14ac:dyDescent="0.2">
      <c r="E269" s="245" t="str">
        <f>SUBSTITUTE("Sp.mat: 0.00%",".",IF(VALUE("1.2")=1.2,".",","),2)</f>
        <v>Sp.mat: 0,00%</v>
      </c>
      <c r="G269" s="245" t="str">
        <f>SUBSTITUTE("Sp.man: 0.00%",".",IF(VALUE("1.2")=1.2,".",","),2)</f>
        <v>Sp.man: 0,00%</v>
      </c>
      <c r="H269" s="245" t="str">
        <f>SUBSTITUTE("Sp.uti: 0.00%",".",IF(VALUE("1.2")=1.2,".",","),2)</f>
        <v>Sp.uti: 0,00%</v>
      </c>
      <c r="I269" s="753"/>
      <c r="J269" s="244">
        <f>H268*I269</f>
        <v>0</v>
      </c>
      <c r="K269" s="238">
        <v>2</v>
      </c>
    </row>
    <row r="270" spans="2:11" x14ac:dyDescent="0.2">
      <c r="B270" s="623" t="s">
        <v>453</v>
      </c>
      <c r="C270" s="624"/>
      <c r="D270" s="624"/>
      <c r="E270" s="624"/>
      <c r="F270" s="624"/>
      <c r="G270" s="624"/>
      <c r="H270" s="624"/>
      <c r="I270" s="753"/>
      <c r="J270" s="244">
        <f>H268*I270</f>
        <v>0</v>
      </c>
      <c r="K270" s="238">
        <v>3</v>
      </c>
    </row>
    <row r="271" spans="2:11" x14ac:dyDescent="0.2">
      <c r="B271" s="624"/>
      <c r="C271" s="624"/>
      <c r="D271" s="624"/>
      <c r="E271" s="624"/>
      <c r="F271" s="624"/>
      <c r="G271" s="624"/>
      <c r="H271" s="624"/>
      <c r="I271" s="753"/>
      <c r="J271" s="244">
        <f>H268*I271</f>
        <v>0</v>
      </c>
      <c r="K271" s="238">
        <v>4</v>
      </c>
    </row>
    <row r="272" spans="2:11" x14ac:dyDescent="0.2">
      <c r="B272" s="625" t="s">
        <v>376</v>
      </c>
      <c r="C272" s="626"/>
      <c r="D272" s="626"/>
      <c r="E272" s="626"/>
      <c r="F272" s="626"/>
      <c r="G272" s="626"/>
      <c r="H272" s="626"/>
      <c r="I272" s="771"/>
      <c r="J272" s="246">
        <f>J268+J269+J270+J271</f>
        <v>0</v>
      </c>
      <c r="K272" s="238">
        <v>5</v>
      </c>
    </row>
    <row r="273" spans="2:11" x14ac:dyDescent="0.2">
      <c r="C273" s="239" t="s">
        <v>619</v>
      </c>
      <c r="D273" s="240" t="s">
        <v>454</v>
      </c>
      <c r="E273" s="241" t="s">
        <v>408</v>
      </c>
      <c r="H273" s="242">
        <v>144</v>
      </c>
      <c r="I273" s="753"/>
      <c r="J273" s="244">
        <f>H273*I273</f>
        <v>0</v>
      </c>
      <c r="K273" s="238">
        <v>1</v>
      </c>
    </row>
    <row r="274" spans="2:11" x14ac:dyDescent="0.2">
      <c r="E274" s="245" t="str">
        <f>SUBSTITUTE("Sp.mat: 0.00%",".",IF(VALUE("1.2")=1.2,".",","),2)</f>
        <v>Sp.mat: 0,00%</v>
      </c>
      <c r="G274" s="245" t="str">
        <f>SUBSTITUTE("Sp.man: 0.00%",".",IF(VALUE("1.2")=1.2,".",","),2)</f>
        <v>Sp.man: 0,00%</v>
      </c>
      <c r="H274" s="245" t="str">
        <f>SUBSTITUTE("Sp.uti: 0.00%",".",IF(VALUE("1.2")=1.2,".",","),2)</f>
        <v>Sp.uti: 0,00%</v>
      </c>
      <c r="I274" s="753"/>
      <c r="J274" s="244">
        <f>H273*I274</f>
        <v>0</v>
      </c>
      <c r="K274" s="238">
        <v>2</v>
      </c>
    </row>
    <row r="275" spans="2:11" x14ac:dyDescent="0.2">
      <c r="B275" s="623" t="s">
        <v>455</v>
      </c>
      <c r="C275" s="624"/>
      <c r="D275" s="624"/>
      <c r="E275" s="624"/>
      <c r="F275" s="624"/>
      <c r="G275" s="624"/>
      <c r="H275" s="624"/>
      <c r="I275" s="753"/>
      <c r="J275" s="244">
        <f>H273*I275</f>
        <v>0</v>
      </c>
      <c r="K275" s="238">
        <v>3</v>
      </c>
    </row>
    <row r="276" spans="2:11" x14ac:dyDescent="0.2">
      <c r="B276" s="624"/>
      <c r="C276" s="624"/>
      <c r="D276" s="624"/>
      <c r="E276" s="624"/>
      <c r="F276" s="624"/>
      <c r="G276" s="624"/>
      <c r="H276" s="624"/>
      <c r="I276" s="753"/>
      <c r="J276" s="244">
        <f>H273*I276</f>
        <v>0</v>
      </c>
      <c r="K276" s="238">
        <v>4</v>
      </c>
    </row>
    <row r="277" spans="2:11" x14ac:dyDescent="0.2">
      <c r="B277" s="625" t="s">
        <v>376</v>
      </c>
      <c r="C277" s="626"/>
      <c r="D277" s="626"/>
      <c r="E277" s="626"/>
      <c r="F277" s="626"/>
      <c r="G277" s="626"/>
      <c r="H277" s="626"/>
      <c r="I277" s="771"/>
      <c r="J277" s="246">
        <f>J273+J274+J275+J276</f>
        <v>0</v>
      </c>
      <c r="K277" s="238">
        <v>5</v>
      </c>
    </row>
    <row r="278" spans="2:11" x14ac:dyDescent="0.2">
      <c r="C278" s="239" t="s">
        <v>620</v>
      </c>
      <c r="D278" s="240" t="s">
        <v>804</v>
      </c>
      <c r="E278" s="241" t="s">
        <v>805</v>
      </c>
      <c r="H278" s="242">
        <v>1</v>
      </c>
      <c r="I278" s="753"/>
      <c r="J278" s="244">
        <f>H278*I278</f>
        <v>0</v>
      </c>
      <c r="K278" s="238">
        <v>1</v>
      </c>
    </row>
    <row r="279" spans="2:11" x14ac:dyDescent="0.2">
      <c r="E279" s="245" t="str">
        <f>SUBSTITUTE("Sp.mat: 0.00%",".",IF(VALUE("1.2")=1.2,".",","),2)</f>
        <v>Sp.mat: 0,00%</v>
      </c>
      <c r="G279" s="245" t="str">
        <f>SUBSTITUTE("Sp.man: 0.00%",".",IF(VALUE("1.2")=1.2,".",","),2)</f>
        <v>Sp.man: 0,00%</v>
      </c>
      <c r="H279" s="245" t="str">
        <f>SUBSTITUTE("Sp.uti: 0.00%",".",IF(VALUE("1.2")=1.2,".",","),2)</f>
        <v>Sp.uti: 0,00%</v>
      </c>
      <c r="I279" s="753"/>
      <c r="J279" s="244">
        <f>H278*I279</f>
        <v>0</v>
      </c>
      <c r="K279" s="238">
        <v>2</v>
      </c>
    </row>
    <row r="280" spans="2:11" x14ac:dyDescent="0.2">
      <c r="B280" s="623" t="s">
        <v>806</v>
      </c>
      <c r="C280" s="624"/>
      <c r="D280" s="624"/>
      <c r="E280" s="624"/>
      <c r="F280" s="624"/>
      <c r="G280" s="624"/>
      <c r="H280" s="624"/>
      <c r="I280" s="753"/>
      <c r="J280" s="244">
        <f>H278*I280</f>
        <v>0</v>
      </c>
      <c r="K280" s="238">
        <v>3</v>
      </c>
    </row>
    <row r="281" spans="2:11" x14ac:dyDescent="0.2">
      <c r="B281" s="624"/>
      <c r="C281" s="624"/>
      <c r="D281" s="624"/>
      <c r="E281" s="624"/>
      <c r="F281" s="624"/>
      <c r="G281" s="624"/>
      <c r="H281" s="624"/>
      <c r="I281" s="753"/>
      <c r="J281" s="244">
        <f>H278*I281</f>
        <v>0</v>
      </c>
      <c r="K281" s="238">
        <v>4</v>
      </c>
    </row>
    <row r="282" spans="2:11" x14ac:dyDescent="0.2">
      <c r="B282" s="625" t="s">
        <v>376</v>
      </c>
      <c r="C282" s="626"/>
      <c r="D282" s="626"/>
      <c r="E282" s="626"/>
      <c r="F282" s="626"/>
      <c r="G282" s="626"/>
      <c r="H282" s="626"/>
      <c r="I282" s="771"/>
      <c r="J282" s="246">
        <f>J278+J279+J280+J281</f>
        <v>0</v>
      </c>
      <c r="K282" s="238">
        <v>5</v>
      </c>
    </row>
    <row r="283" spans="2:11" x14ac:dyDescent="0.2">
      <c r="C283" s="239" t="s">
        <v>620</v>
      </c>
      <c r="D283" s="240" t="s">
        <v>456</v>
      </c>
      <c r="E283" s="241" t="s">
        <v>457</v>
      </c>
      <c r="H283" s="242">
        <v>217.85</v>
      </c>
      <c r="I283" s="753"/>
      <c r="J283" s="244">
        <f>H283*I283</f>
        <v>0</v>
      </c>
      <c r="K283" s="238">
        <v>1</v>
      </c>
    </row>
    <row r="284" spans="2:11" x14ac:dyDescent="0.2">
      <c r="E284" s="245" t="str">
        <f>SUBSTITUTE("Sp.mat: 0.00%",".",IF(VALUE("1.2")=1.2,".",","),2)</f>
        <v>Sp.mat: 0,00%</v>
      </c>
      <c r="G284" s="245" t="str">
        <f>SUBSTITUTE("Sp.man: 0.00%",".",IF(VALUE("1.2")=1.2,".",","),2)</f>
        <v>Sp.man: 0,00%</v>
      </c>
      <c r="H284" s="245" t="str">
        <f>SUBSTITUTE("Sp.uti: 0.00%",".",IF(VALUE("1.2")=1.2,".",","),2)</f>
        <v>Sp.uti: 0,00%</v>
      </c>
      <c r="I284" s="753"/>
      <c r="J284" s="244">
        <f>H283*I284</f>
        <v>0</v>
      </c>
      <c r="K284" s="238">
        <v>2</v>
      </c>
    </row>
    <row r="285" spans="2:11" x14ac:dyDescent="0.2">
      <c r="B285" s="623" t="s">
        <v>458</v>
      </c>
      <c r="C285" s="624"/>
      <c r="D285" s="624"/>
      <c r="E285" s="624"/>
      <c r="F285" s="624"/>
      <c r="G285" s="624"/>
      <c r="H285" s="624"/>
      <c r="I285" s="753"/>
      <c r="J285" s="244">
        <f>H283*I285</f>
        <v>0</v>
      </c>
      <c r="K285" s="238">
        <v>3</v>
      </c>
    </row>
    <row r="286" spans="2:11" x14ac:dyDescent="0.2">
      <c r="B286" s="624"/>
      <c r="C286" s="624"/>
      <c r="D286" s="624"/>
      <c r="E286" s="624"/>
      <c r="F286" s="624"/>
      <c r="G286" s="624"/>
      <c r="H286" s="624"/>
      <c r="I286" s="753"/>
      <c r="J286" s="244">
        <f>H283*I286</f>
        <v>0</v>
      </c>
      <c r="K286" s="238">
        <v>4</v>
      </c>
    </row>
    <row r="287" spans="2:11" x14ac:dyDescent="0.2">
      <c r="B287" s="625" t="s">
        <v>376</v>
      </c>
      <c r="C287" s="626"/>
      <c r="D287" s="626"/>
      <c r="E287" s="626"/>
      <c r="F287" s="626"/>
      <c r="G287" s="626"/>
      <c r="H287" s="626"/>
      <c r="I287" s="771"/>
      <c r="J287" s="246">
        <f>J283+J284+J285+J286</f>
        <v>0</v>
      </c>
      <c r="K287" s="238">
        <v>5</v>
      </c>
    </row>
    <row r="288" spans="2:11" x14ac:dyDescent="0.2">
      <c r="C288" s="239" t="s">
        <v>621</v>
      </c>
      <c r="D288" s="240" t="s">
        <v>459</v>
      </c>
      <c r="E288" s="241" t="s">
        <v>457</v>
      </c>
      <c r="H288" s="242">
        <v>217.85</v>
      </c>
      <c r="I288" s="753"/>
      <c r="J288" s="244">
        <f>H288*I288</f>
        <v>0</v>
      </c>
      <c r="K288" s="238">
        <v>1</v>
      </c>
    </row>
    <row r="289" spans="2:11" x14ac:dyDescent="0.2">
      <c r="E289" s="245" t="str">
        <f>SUBSTITUTE("Sp.mat: 0.00%",".",IF(VALUE("1.2")=1.2,".",","),2)</f>
        <v>Sp.mat: 0,00%</v>
      </c>
      <c r="G289" s="245" t="str">
        <f>SUBSTITUTE("Sp.man: 0.00%",".",IF(VALUE("1.2")=1.2,".",","),2)</f>
        <v>Sp.man: 0,00%</v>
      </c>
      <c r="H289" s="245" t="str">
        <f>SUBSTITUTE("Sp.uti: 0.00%",".",IF(VALUE("1.2")=1.2,".",","),2)</f>
        <v>Sp.uti: 0,00%</v>
      </c>
      <c r="I289" s="753"/>
      <c r="J289" s="244">
        <f>H288*I289</f>
        <v>0</v>
      </c>
      <c r="K289" s="238">
        <v>2</v>
      </c>
    </row>
    <row r="290" spans="2:11" x14ac:dyDescent="0.2">
      <c r="B290" s="623" t="s">
        <v>460</v>
      </c>
      <c r="C290" s="624"/>
      <c r="D290" s="624"/>
      <c r="E290" s="624"/>
      <c r="F290" s="624"/>
      <c r="G290" s="624"/>
      <c r="H290" s="624"/>
      <c r="I290" s="753"/>
      <c r="J290" s="244">
        <f>H288*I290</f>
        <v>0</v>
      </c>
      <c r="K290" s="238">
        <v>3</v>
      </c>
    </row>
    <row r="291" spans="2:11" x14ac:dyDescent="0.2">
      <c r="B291" s="624"/>
      <c r="C291" s="624"/>
      <c r="D291" s="624"/>
      <c r="E291" s="624"/>
      <c r="F291" s="624"/>
      <c r="G291" s="624"/>
      <c r="H291" s="624"/>
      <c r="I291" s="753"/>
      <c r="J291" s="244">
        <f>H288*I291</f>
        <v>0</v>
      </c>
      <c r="K291" s="238">
        <v>4</v>
      </c>
    </row>
    <row r="292" spans="2:11" x14ac:dyDescent="0.2">
      <c r="B292" s="625" t="s">
        <v>376</v>
      </c>
      <c r="C292" s="626"/>
      <c r="D292" s="626"/>
      <c r="E292" s="626"/>
      <c r="F292" s="626"/>
      <c r="G292" s="626"/>
      <c r="H292" s="626"/>
      <c r="I292" s="771"/>
      <c r="J292" s="246">
        <f>J288+J289+J290+J291</f>
        <v>0</v>
      </c>
      <c r="K292" s="238">
        <v>5</v>
      </c>
    </row>
    <row r="293" spans="2:11" x14ac:dyDescent="0.2">
      <c r="C293" s="239" t="s">
        <v>622</v>
      </c>
      <c r="D293" s="240" t="s">
        <v>461</v>
      </c>
      <c r="E293" s="241" t="s">
        <v>457</v>
      </c>
      <c r="H293" s="242">
        <v>217.85</v>
      </c>
      <c r="I293" s="753"/>
      <c r="J293" s="244">
        <f>H293*I293</f>
        <v>0</v>
      </c>
      <c r="K293" s="238">
        <v>1</v>
      </c>
    </row>
    <row r="294" spans="2:11" x14ac:dyDescent="0.2">
      <c r="E294" s="245" t="str">
        <f>SUBSTITUTE("Sp.mat: 0.00%",".",IF(VALUE("1.2")=1.2,".",","),2)</f>
        <v>Sp.mat: 0,00%</v>
      </c>
      <c r="G294" s="245" t="str">
        <f>SUBSTITUTE("Sp.man: 0.00%",".",IF(VALUE("1.2")=1.2,".",","),2)</f>
        <v>Sp.man: 0,00%</v>
      </c>
      <c r="H294" s="245" t="str">
        <f>SUBSTITUTE("Sp.uti: 0.00%",".",IF(VALUE("1.2")=1.2,".",","),2)</f>
        <v>Sp.uti: 0,00%</v>
      </c>
      <c r="I294" s="753"/>
      <c r="J294" s="244">
        <f>H293*I294</f>
        <v>0</v>
      </c>
      <c r="K294" s="238">
        <v>2</v>
      </c>
    </row>
    <row r="295" spans="2:11" x14ac:dyDescent="0.2">
      <c r="B295" s="623" t="s">
        <v>462</v>
      </c>
      <c r="C295" s="624"/>
      <c r="D295" s="624"/>
      <c r="E295" s="624"/>
      <c r="F295" s="624"/>
      <c r="G295" s="624"/>
      <c r="H295" s="624"/>
      <c r="I295" s="753"/>
      <c r="J295" s="244">
        <f>H293*I295</f>
        <v>0</v>
      </c>
      <c r="K295" s="238">
        <v>3</v>
      </c>
    </row>
    <row r="296" spans="2:11" x14ac:dyDescent="0.2">
      <c r="B296" s="624"/>
      <c r="C296" s="624"/>
      <c r="D296" s="624"/>
      <c r="E296" s="624"/>
      <c r="F296" s="624"/>
      <c r="G296" s="624"/>
      <c r="H296" s="624"/>
      <c r="I296" s="753"/>
      <c r="J296" s="244">
        <f>H293*I296</f>
        <v>0</v>
      </c>
      <c r="K296" s="238">
        <v>4</v>
      </c>
    </row>
    <row r="297" spans="2:11" x14ac:dyDescent="0.2">
      <c r="B297" s="625" t="s">
        <v>376</v>
      </c>
      <c r="C297" s="626"/>
      <c r="D297" s="626"/>
      <c r="E297" s="626"/>
      <c r="F297" s="626"/>
      <c r="G297" s="626"/>
      <c r="H297" s="626"/>
      <c r="I297" s="771"/>
      <c r="J297" s="246">
        <f>J293+J294+J295+J296</f>
        <v>0</v>
      </c>
      <c r="K297" s="238">
        <v>5</v>
      </c>
    </row>
    <row r="298" spans="2:11" x14ac:dyDescent="0.2">
      <c r="C298" s="239" t="s">
        <v>623</v>
      </c>
      <c r="D298" s="240" t="s">
        <v>463</v>
      </c>
      <c r="E298" s="241" t="s">
        <v>408</v>
      </c>
      <c r="H298" s="242">
        <v>6</v>
      </c>
      <c r="I298" s="753"/>
      <c r="J298" s="244">
        <f>H298*I298</f>
        <v>0</v>
      </c>
      <c r="K298" s="238">
        <v>1</v>
      </c>
    </row>
    <row r="299" spans="2:11" x14ac:dyDescent="0.2">
      <c r="E299" s="245" t="str">
        <f>SUBSTITUTE("Sp.mat: 0.00%",".",IF(VALUE("1.2")=1.2,".",","),2)</f>
        <v>Sp.mat: 0,00%</v>
      </c>
      <c r="G299" s="245" t="str">
        <f>SUBSTITUTE("Sp.man: 0.00%",".",IF(VALUE("1.2")=1.2,".",","),2)</f>
        <v>Sp.man: 0,00%</v>
      </c>
      <c r="H299" s="245" t="str">
        <f>SUBSTITUTE("Sp.uti: 0.00%",".",IF(VALUE("1.2")=1.2,".",","),2)</f>
        <v>Sp.uti: 0,00%</v>
      </c>
      <c r="I299" s="753"/>
      <c r="J299" s="244">
        <f>H298*I299</f>
        <v>0</v>
      </c>
      <c r="K299" s="238">
        <v>2</v>
      </c>
    </row>
    <row r="300" spans="2:11" x14ac:dyDescent="0.2">
      <c r="B300" s="623" t="s">
        <v>464</v>
      </c>
      <c r="C300" s="624"/>
      <c r="D300" s="624"/>
      <c r="E300" s="624"/>
      <c r="F300" s="624"/>
      <c r="G300" s="624"/>
      <c r="H300" s="624"/>
      <c r="I300" s="753"/>
      <c r="J300" s="244">
        <f>H298*I300</f>
        <v>0</v>
      </c>
      <c r="K300" s="238">
        <v>3</v>
      </c>
    </row>
    <row r="301" spans="2:11" x14ac:dyDescent="0.2">
      <c r="B301" s="624"/>
      <c r="C301" s="624"/>
      <c r="D301" s="624"/>
      <c r="E301" s="624"/>
      <c r="F301" s="624"/>
      <c r="G301" s="624"/>
      <c r="H301" s="624"/>
      <c r="I301" s="753"/>
      <c r="J301" s="244">
        <f>H298*I301</f>
        <v>0</v>
      </c>
      <c r="K301" s="238">
        <v>4</v>
      </c>
    </row>
    <row r="302" spans="2:11" x14ac:dyDescent="0.2">
      <c r="B302" s="625" t="s">
        <v>376</v>
      </c>
      <c r="C302" s="626"/>
      <c r="D302" s="626"/>
      <c r="E302" s="626"/>
      <c r="F302" s="626"/>
      <c r="G302" s="626"/>
      <c r="H302" s="626"/>
      <c r="I302" s="771"/>
      <c r="J302" s="246">
        <f>J298+J299+J300+J301</f>
        <v>0</v>
      </c>
      <c r="K302" s="238">
        <v>5</v>
      </c>
    </row>
    <row r="303" spans="2:11" x14ac:dyDescent="0.2">
      <c r="C303" s="239" t="s">
        <v>643</v>
      </c>
      <c r="D303" s="240" t="s">
        <v>465</v>
      </c>
      <c r="E303" s="241" t="s">
        <v>390</v>
      </c>
      <c r="H303" s="242">
        <v>15.5</v>
      </c>
      <c r="I303" s="753"/>
      <c r="J303" s="244">
        <f>H303*I303</f>
        <v>0</v>
      </c>
      <c r="K303" s="238">
        <v>1</v>
      </c>
    </row>
    <row r="304" spans="2:11" x14ac:dyDescent="0.2">
      <c r="E304" s="245" t="str">
        <f>SUBSTITUTE("Sp.mat: 0.00%",".",IF(VALUE("1.2")=1.2,".",","),2)</f>
        <v>Sp.mat: 0,00%</v>
      </c>
      <c r="G304" s="245" t="str">
        <f>SUBSTITUTE("Sp.man: 0.00%",".",IF(VALUE("1.2")=1.2,".",","),2)</f>
        <v>Sp.man: 0,00%</v>
      </c>
      <c r="H304" s="245" t="str">
        <f>SUBSTITUTE("Sp.uti: 0.00%",".",IF(VALUE("1.2")=1.2,".",","),2)</f>
        <v>Sp.uti: 0,00%</v>
      </c>
      <c r="I304" s="753"/>
      <c r="J304" s="244">
        <f>H303*I304</f>
        <v>0</v>
      </c>
      <c r="K304" s="238">
        <v>2</v>
      </c>
    </row>
    <row r="305" spans="2:11" x14ac:dyDescent="0.2">
      <c r="B305" s="623" t="s">
        <v>466</v>
      </c>
      <c r="C305" s="624"/>
      <c r="D305" s="624"/>
      <c r="E305" s="624"/>
      <c r="F305" s="624"/>
      <c r="G305" s="624"/>
      <c r="H305" s="624"/>
      <c r="I305" s="753"/>
      <c r="J305" s="244">
        <f>H303*I305</f>
        <v>0</v>
      </c>
      <c r="K305" s="238">
        <v>3</v>
      </c>
    </row>
    <row r="306" spans="2:11" x14ac:dyDescent="0.2">
      <c r="B306" s="624"/>
      <c r="C306" s="624"/>
      <c r="D306" s="624"/>
      <c r="E306" s="624"/>
      <c r="F306" s="624"/>
      <c r="G306" s="624"/>
      <c r="H306" s="624"/>
      <c r="I306" s="753"/>
      <c r="J306" s="244">
        <f>ROUND(H303*I306,5)</f>
        <v>0</v>
      </c>
      <c r="K306" s="238">
        <v>4</v>
      </c>
    </row>
    <row r="307" spans="2:11" x14ac:dyDescent="0.2">
      <c r="B307" s="625" t="s">
        <v>376</v>
      </c>
      <c r="C307" s="626"/>
      <c r="D307" s="626"/>
      <c r="E307" s="626"/>
      <c r="F307" s="626"/>
      <c r="G307" s="626"/>
      <c r="H307" s="626"/>
      <c r="I307" s="771"/>
      <c r="J307" s="246">
        <f>J303+J304+J305+J306</f>
        <v>0</v>
      </c>
      <c r="K307" s="238">
        <v>5</v>
      </c>
    </row>
    <row r="308" spans="2:11" ht="18" customHeight="1" x14ac:dyDescent="0.2">
      <c r="C308" s="404" t="s">
        <v>469</v>
      </c>
      <c r="F308" s="244">
        <f ca="1">SUMIF(K13:T307,"1",J13:J307)</f>
        <v>0</v>
      </c>
      <c r="G308" s="244">
        <f ca="1">SUMIF(K13:T307,"2",J13:J307)</f>
        <v>0</v>
      </c>
      <c r="H308" s="244">
        <f ca="1">SUMIF(K13:T307,"3",J13:J307)</f>
        <v>0</v>
      </c>
      <c r="I308" s="244">
        <f>SUMIF(K13:K307,"4",J13:J307)</f>
        <v>0</v>
      </c>
      <c r="J308" s="244">
        <f ca="1">SUMIF(K13:T307,"5",J13:J307)</f>
        <v>0</v>
      </c>
    </row>
    <row r="309" spans="2:11" x14ac:dyDescent="0.2">
      <c r="B309" s="747"/>
      <c r="C309" s="748"/>
      <c r="D309" s="749"/>
      <c r="E309" s="750"/>
      <c r="F309" s="751"/>
      <c r="G309" s="751"/>
      <c r="H309" s="752"/>
      <c r="I309" s="753"/>
      <c r="J309" s="754"/>
    </row>
    <row r="310" spans="2:11" x14ac:dyDescent="0.2">
      <c r="B310" s="747"/>
      <c r="C310" s="748" t="str">
        <f>CONCATENATE("  ","Contrib. asig. munca    ")</f>
        <v xml:space="preserve">  Contrib. asig. munca    </v>
      </c>
      <c r="D310" s="749"/>
      <c r="E310" s="755">
        <f xml:space="preserve">  0.0225</f>
        <v>2.2499999999999999E-2</v>
      </c>
      <c r="F310" s="751"/>
      <c r="G310" s="754">
        <f ca="1">+G308*E310</f>
        <v>0</v>
      </c>
      <c r="H310" s="752"/>
      <c r="I310" s="753"/>
      <c r="J310" s="754">
        <f t="shared" ref="J310" ca="1" si="0">G310</f>
        <v>0</v>
      </c>
    </row>
    <row r="311" spans="2:11" x14ac:dyDescent="0.2">
      <c r="B311" s="747"/>
      <c r="C311" s="748"/>
      <c r="D311" s="749"/>
      <c r="E311" s="755"/>
      <c r="F311" s="751"/>
      <c r="G311" s="754"/>
      <c r="H311" s="752"/>
      <c r="I311" s="753"/>
      <c r="J311" s="754"/>
    </row>
    <row r="312" spans="2:11" x14ac:dyDescent="0.2">
      <c r="B312" s="747"/>
      <c r="C312" s="748"/>
      <c r="D312" s="749"/>
      <c r="E312" s="755"/>
      <c r="F312" s="754"/>
      <c r="G312" s="751"/>
      <c r="H312" s="752"/>
      <c r="I312" s="753"/>
      <c r="J312" s="754"/>
    </row>
    <row r="313" spans="2:11" x14ac:dyDescent="0.2">
      <c r="B313" s="747"/>
      <c r="C313" s="756" t="s">
        <v>470</v>
      </c>
      <c r="D313" s="757"/>
      <c r="E313" s="758"/>
      <c r="F313" s="759">
        <f ca="1">+F308</f>
        <v>0</v>
      </c>
      <c r="G313" s="759">
        <f ca="1">+G310+G308</f>
        <v>0</v>
      </c>
      <c r="H313" s="759">
        <f t="shared" ref="H313:I313" ca="1" si="1">+H310+H308</f>
        <v>0</v>
      </c>
      <c r="I313" s="759">
        <f t="shared" si="1"/>
        <v>0</v>
      </c>
      <c r="J313" s="759">
        <f ca="1">SUM(F313:I313)</f>
        <v>0</v>
      </c>
    </row>
    <row r="314" spans="2:11" x14ac:dyDescent="0.2">
      <c r="B314" s="747"/>
      <c r="C314" s="756" t="s">
        <v>471</v>
      </c>
      <c r="D314" s="757"/>
      <c r="E314" s="760"/>
      <c r="F314" s="761" t="s">
        <v>472</v>
      </c>
      <c r="G314" s="761"/>
      <c r="H314" s="762"/>
      <c r="I314" s="763"/>
      <c r="J314" s="759">
        <f ca="1">J313*E314</f>
        <v>0</v>
      </c>
    </row>
    <row r="315" spans="2:11" x14ac:dyDescent="0.2">
      <c r="B315" s="747"/>
      <c r="C315" s="756" t="s">
        <v>473</v>
      </c>
      <c r="D315" s="757"/>
      <c r="E315" s="760"/>
      <c r="F315" s="761" t="s">
        <v>474</v>
      </c>
      <c r="G315" s="761"/>
      <c r="H315" s="762"/>
      <c r="I315" s="763"/>
      <c r="J315" s="759">
        <f ca="1">(J313+J314)*E315</f>
        <v>0</v>
      </c>
    </row>
    <row r="316" spans="2:11" x14ac:dyDescent="0.2">
      <c r="B316" s="747"/>
      <c r="C316" s="756" t="s">
        <v>475</v>
      </c>
      <c r="D316" s="757"/>
      <c r="E316" s="758"/>
      <c r="F316" s="761"/>
      <c r="G316" s="761"/>
      <c r="H316" s="762"/>
      <c r="I316" s="763"/>
      <c r="J316" s="759">
        <f ca="1">+J315+J314+J313</f>
        <v>0</v>
      </c>
    </row>
    <row r="317" spans="2:11" x14ac:dyDescent="0.2">
      <c r="B317" s="764"/>
      <c r="C317" s="765"/>
      <c r="D317" s="765"/>
      <c r="E317" s="750"/>
      <c r="F317" s="751"/>
      <c r="G317" s="751"/>
      <c r="H317" s="752"/>
      <c r="I317" s="753"/>
      <c r="J317" s="754"/>
    </row>
    <row r="318" spans="2:11" x14ac:dyDescent="0.2">
      <c r="B318" s="765"/>
      <c r="C318" s="765"/>
      <c r="D318" s="765"/>
      <c r="E318" s="750"/>
      <c r="F318" s="751"/>
      <c r="G318" s="751"/>
      <c r="H318" s="752"/>
      <c r="I318" s="753"/>
      <c r="J318" s="754"/>
    </row>
    <row r="319" spans="2:11" x14ac:dyDescent="0.2">
      <c r="B319" s="747"/>
      <c r="C319" s="766"/>
      <c r="D319" s="749"/>
      <c r="E319" s="750"/>
      <c r="F319" s="751"/>
      <c r="G319" s="751"/>
      <c r="H319" s="752"/>
      <c r="I319" s="753"/>
      <c r="J319" s="754"/>
    </row>
    <row r="320" spans="2:11" x14ac:dyDescent="0.2">
      <c r="C320" s="766"/>
      <c r="D320" s="767" t="s">
        <v>852</v>
      </c>
      <c r="E320" s="750"/>
      <c r="F320" s="751"/>
      <c r="G320" s="751"/>
      <c r="H320" s="752"/>
      <c r="I320" s="753"/>
      <c r="J320" s="754"/>
    </row>
    <row r="321" spans="2:10" x14ac:dyDescent="0.2">
      <c r="B321" s="767"/>
      <c r="C321" s="766"/>
      <c r="D321" s="749"/>
      <c r="E321" s="750"/>
      <c r="F321" s="751"/>
      <c r="G321" s="751"/>
      <c r="H321" s="752"/>
      <c r="I321" s="753"/>
      <c r="J321" s="754"/>
    </row>
  </sheetData>
  <sheetProtection algorithmName="SHA-512" hashValue="RAXdZ7QiYKmJ5nZQM3NI9Q8w2Q8q8QP0hKLWx7pNNKgEPYB/SNLbNyFpR2qPNv6/Q4kFHUtn9XZJEY2Mrri98w==" saltValue="rHs22pn1T2DqNn0Q68RxjQ==" spinCount="100000" sheet="1" objects="1" scenarios="1"/>
  <autoFilter ref="A12:J321"/>
  <customSheetViews>
    <customSheetView guid="{6CAB3AA1-4052-4182-9A19-891B6FE2556E}" showPageBreaks="1" printArea="1" showAutoFilter="1" hiddenColumns="1" view="pageBreakPreview" topLeftCell="A280">
      <selection activeCell="E295" sqref="E295"/>
      <rowBreaks count="6" manualBreakCount="6">
        <brk id="47" min="1" max="9" man="1"/>
        <brk id="92" min="1" max="9" man="1"/>
        <brk id="137" min="1" max="9" man="1"/>
        <brk id="182" min="1" max="9" man="1"/>
        <brk id="227" min="1" max="9" man="1"/>
        <brk id="314" min="1" max="9" man="1"/>
      </rowBreaks>
      <pageMargins left="0.4" right="0.2" top="0.4" bottom="0.7" header="0.4" footer="0.5"/>
      <printOptions horizontalCentered="1"/>
      <pageSetup paperSize="9" scale="93" orientation="portrait" r:id="rId1"/>
      <headerFooter>
        <oddFooter>&amp;L&amp;"Lucida Handwriting"&amp;08Sistem informatic proiectat de SofteH Plus srl. Tel:323.78.37&amp;R&amp;"Lucida Handwriting"&amp;08Data listarii:&amp;D  &amp;BPag.&amp;P</oddFooter>
      </headerFooter>
      <autoFilter ref="A12:V319"/>
    </customSheetView>
    <customSheetView guid="{82314C13-0B75-4B07-8D1F-F8CAE284F715}" showPageBreaks="1" printArea="1" showAutoFilter="1" hiddenColumns="1" view="pageBreakPreview">
      <selection activeCell="E295" sqref="E295"/>
      <rowBreaks count="6" manualBreakCount="6">
        <brk id="47" min="1" max="9" man="1"/>
        <brk id="92" min="1" max="9" man="1"/>
        <brk id="137" min="1" max="9" man="1"/>
        <brk id="182" min="1" max="9" man="1"/>
        <brk id="227" min="1" max="9" man="1"/>
        <brk id="314" min="1" max="9" man="1"/>
      </rowBreaks>
      <pageMargins left="0.4" right="0.2" top="0.4" bottom="0.7" header="0.4" footer="0.5"/>
      <printOptions horizontalCentered="1"/>
      <pageSetup paperSize="9" scale="93" orientation="portrait" r:id="rId2"/>
      <headerFooter>
        <oddFooter>&amp;L&amp;"Lucida Handwriting"&amp;08Sistem informatic proiectat de SofteH Plus srl. Tel:323.78.37&amp;R&amp;"Lucida Handwriting"&amp;08Data listarii:&amp;D  &amp;BPag.&amp;P</oddFooter>
      </headerFooter>
      <autoFilter ref="A12:V319"/>
    </customSheetView>
  </customSheetViews>
  <mergeCells count="124">
    <mergeCell ref="B55:H56"/>
    <mergeCell ref="B57:H57"/>
    <mergeCell ref="G1:J1"/>
    <mergeCell ref="B2:J2"/>
    <mergeCell ref="B4:J4"/>
    <mergeCell ref="B5:J5"/>
    <mergeCell ref="B6:I6"/>
    <mergeCell ref="B30:H31"/>
    <mergeCell ref="B47:H47"/>
    <mergeCell ref="B50:H51"/>
    <mergeCell ref="B52:H52"/>
    <mergeCell ref="B15:H16"/>
    <mergeCell ref="B17:H17"/>
    <mergeCell ref="B20:H21"/>
    <mergeCell ref="B22:H22"/>
    <mergeCell ref="B25:H26"/>
    <mergeCell ref="B27:H27"/>
    <mergeCell ref="B32:H32"/>
    <mergeCell ref="B35:H36"/>
    <mergeCell ref="B37:H37"/>
    <mergeCell ref="B40:H41"/>
    <mergeCell ref="B42:H42"/>
    <mergeCell ref="B45:H46"/>
    <mergeCell ref="B60:H61"/>
    <mergeCell ref="B107:H107"/>
    <mergeCell ref="B110:H111"/>
    <mergeCell ref="B112:H112"/>
    <mergeCell ref="B115:H116"/>
    <mergeCell ref="B117:H117"/>
    <mergeCell ref="B92:H92"/>
    <mergeCell ref="B95:H96"/>
    <mergeCell ref="B97:H97"/>
    <mergeCell ref="B100:H101"/>
    <mergeCell ref="B102:H102"/>
    <mergeCell ref="B105:H106"/>
    <mergeCell ref="B77:H77"/>
    <mergeCell ref="B80:H81"/>
    <mergeCell ref="B82:H82"/>
    <mergeCell ref="B85:H86"/>
    <mergeCell ref="B87:H87"/>
    <mergeCell ref="B90:H91"/>
    <mergeCell ref="B62:H62"/>
    <mergeCell ref="B65:H66"/>
    <mergeCell ref="B67:H67"/>
    <mergeCell ref="B70:H71"/>
    <mergeCell ref="B72:H72"/>
    <mergeCell ref="B75:H76"/>
    <mergeCell ref="B120:H121"/>
    <mergeCell ref="B122:H122"/>
    <mergeCell ref="B142:H142"/>
    <mergeCell ref="B145:H146"/>
    <mergeCell ref="B147:H147"/>
    <mergeCell ref="B150:H151"/>
    <mergeCell ref="B152:H152"/>
    <mergeCell ref="B155:H156"/>
    <mergeCell ref="B125:H126"/>
    <mergeCell ref="B127:H127"/>
    <mergeCell ref="B135:H136"/>
    <mergeCell ref="B137:H137"/>
    <mergeCell ref="B140:H141"/>
    <mergeCell ref="B130:H131"/>
    <mergeCell ref="B132:H132"/>
    <mergeCell ref="B157:H157"/>
    <mergeCell ref="B160:H161"/>
    <mergeCell ref="B162:H162"/>
    <mergeCell ref="B165:H166"/>
    <mergeCell ref="B167:H167"/>
    <mergeCell ref="B170:H171"/>
    <mergeCell ref="B185:H186"/>
    <mergeCell ref="B187:H187"/>
    <mergeCell ref="B190:H191"/>
    <mergeCell ref="B197:H197"/>
    <mergeCell ref="B205:H206"/>
    <mergeCell ref="B207:H207"/>
    <mergeCell ref="B230:H231"/>
    <mergeCell ref="B200:H201"/>
    <mergeCell ref="B202:H202"/>
    <mergeCell ref="B210:H211"/>
    <mergeCell ref="B212:H212"/>
    <mergeCell ref="B172:H172"/>
    <mergeCell ref="B175:H176"/>
    <mergeCell ref="B177:H177"/>
    <mergeCell ref="B180:H181"/>
    <mergeCell ref="B182:H182"/>
    <mergeCell ref="B195:H196"/>
    <mergeCell ref="B192:H192"/>
    <mergeCell ref="B232:H232"/>
    <mergeCell ref="B215:H216"/>
    <mergeCell ref="B217:H217"/>
    <mergeCell ref="B235:H236"/>
    <mergeCell ref="B237:H237"/>
    <mergeCell ref="B240:H241"/>
    <mergeCell ref="B220:H221"/>
    <mergeCell ref="B222:H222"/>
    <mergeCell ref="B225:H226"/>
    <mergeCell ref="B227:H227"/>
    <mergeCell ref="B257:H257"/>
    <mergeCell ref="B260:H261"/>
    <mergeCell ref="B262:H262"/>
    <mergeCell ref="B265:H266"/>
    <mergeCell ref="B267:H267"/>
    <mergeCell ref="B270:H271"/>
    <mergeCell ref="B242:H242"/>
    <mergeCell ref="B245:H246"/>
    <mergeCell ref="B247:H247"/>
    <mergeCell ref="B250:H251"/>
    <mergeCell ref="B252:H252"/>
    <mergeCell ref="B255:H256"/>
    <mergeCell ref="B317:D318"/>
    <mergeCell ref="B307:H307"/>
    <mergeCell ref="B292:H292"/>
    <mergeCell ref="B295:H296"/>
    <mergeCell ref="B297:H297"/>
    <mergeCell ref="B300:H301"/>
    <mergeCell ref="B302:H302"/>
    <mergeCell ref="B305:H306"/>
    <mergeCell ref="B272:H272"/>
    <mergeCell ref="B275:H276"/>
    <mergeCell ref="B277:H277"/>
    <mergeCell ref="B285:H286"/>
    <mergeCell ref="B287:H287"/>
    <mergeCell ref="B290:H291"/>
    <mergeCell ref="B280:H281"/>
    <mergeCell ref="B282:H282"/>
  </mergeCells>
  <printOptions horizontalCentered="1"/>
  <pageMargins left="0.4" right="0.2" top="0.4" bottom="0.7" header="0.4" footer="0.5"/>
  <pageSetup paperSize="9" scale="92" orientation="portrait" r:id="rId3"/>
  <headerFooter>
    <oddFooter>&amp;L&amp;"Lucida Handwriting"&amp;08Sistem informatic proiectat de SofteH Plus srl. Tel:323.78.37&amp;R&amp;"Lucida Handwriting"&amp;08Data listarii:&amp;D  &amp;BPag.&amp;P</oddFooter>
  </headerFooter>
  <rowBreaks count="5" manualBreakCount="5">
    <brk id="62" min="1" max="10" man="1"/>
    <brk id="107" min="1" max="10" man="1"/>
    <brk id="157" min="1" max="10" man="1"/>
    <brk id="227" min="1" max="10" man="1"/>
    <brk id="272"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6"/>
  <sheetViews>
    <sheetView view="pageBreakPreview" topLeftCell="A49" zoomScaleNormal="100" zoomScaleSheetLayoutView="100" workbookViewId="0">
      <selection activeCell="E88" sqref="E88"/>
    </sheetView>
  </sheetViews>
  <sheetFormatPr defaultColWidth="9.140625" defaultRowHeight="12.75" x14ac:dyDescent="0.2"/>
  <cols>
    <col min="1" max="1" width="11.5703125" style="392" customWidth="1"/>
    <col min="2" max="2" width="54.7109375" style="392" customWidth="1"/>
    <col min="3" max="3" width="4.28515625" style="392" bestFit="1" customWidth="1"/>
    <col min="4" max="4" width="5" style="392" bestFit="1" customWidth="1"/>
    <col min="5" max="5" width="10" style="392" customWidth="1"/>
    <col min="6" max="6" width="11.85546875" style="392" bestFit="1" customWidth="1"/>
    <col min="7" max="7" width="17" style="392" customWidth="1"/>
    <col min="8" max="8" width="11.85546875" style="392" bestFit="1" customWidth="1"/>
    <col min="9" max="16384" width="9.140625" style="392"/>
  </cols>
  <sheetData>
    <row r="1" spans="1:8" ht="51" x14ac:dyDescent="0.2">
      <c r="A1" s="777" t="s">
        <v>190</v>
      </c>
      <c r="B1" s="778" t="s">
        <v>827</v>
      </c>
      <c r="C1" s="777"/>
      <c r="D1" s="777"/>
      <c r="E1" s="777"/>
      <c r="F1" s="777"/>
      <c r="G1" s="777"/>
      <c r="H1" s="779" t="s">
        <v>189</v>
      </c>
    </row>
    <row r="2" spans="1:8" x14ac:dyDescent="0.2">
      <c r="A2" s="777" t="s">
        <v>165</v>
      </c>
      <c r="B2" s="778" t="s">
        <v>1</v>
      </c>
      <c r="C2" s="777"/>
      <c r="D2" s="777"/>
      <c r="E2" s="777"/>
      <c r="F2" s="777"/>
      <c r="G2" s="777"/>
      <c r="H2" s="780"/>
    </row>
    <row r="3" spans="1:8" x14ac:dyDescent="0.2">
      <c r="A3" s="781"/>
      <c r="B3" s="781"/>
      <c r="C3" s="781"/>
      <c r="D3" s="781"/>
      <c r="E3" s="781"/>
      <c r="F3" s="781"/>
      <c r="G3" s="781"/>
      <c r="H3" s="781"/>
    </row>
    <row r="4" spans="1:8" x14ac:dyDescent="0.2">
      <c r="A4" s="781"/>
      <c r="B4" s="781"/>
      <c r="C4" s="781"/>
      <c r="D4" s="781"/>
      <c r="E4" s="781"/>
      <c r="F4" s="781"/>
      <c r="G4" s="781"/>
      <c r="H4" s="781"/>
    </row>
    <row r="5" spans="1:8" s="498" customFormat="1" ht="27.75" customHeight="1" x14ac:dyDescent="0.2">
      <c r="A5" s="782" t="s">
        <v>191</v>
      </c>
      <c r="B5" s="783"/>
      <c r="C5" s="783"/>
      <c r="D5" s="783"/>
      <c r="E5" s="783"/>
      <c r="F5" s="783"/>
      <c r="G5" s="783"/>
      <c r="H5" s="783"/>
    </row>
    <row r="6" spans="1:8" x14ac:dyDescent="0.2">
      <c r="A6" s="499"/>
    </row>
    <row r="7" spans="1:8" ht="13.5" thickBot="1" x14ac:dyDescent="0.25">
      <c r="A7" s="500"/>
    </row>
    <row r="8" spans="1:8" ht="39" thickBot="1" x14ac:dyDescent="0.25">
      <c r="A8" s="501" t="s">
        <v>183</v>
      </c>
      <c r="B8" s="502" t="s">
        <v>184</v>
      </c>
      <c r="C8" s="502" t="s">
        <v>11</v>
      </c>
      <c r="D8" s="502" t="s">
        <v>12</v>
      </c>
      <c r="E8" s="502" t="s">
        <v>185</v>
      </c>
      <c r="F8" s="502" t="s">
        <v>186</v>
      </c>
      <c r="G8" s="502" t="s">
        <v>187</v>
      </c>
      <c r="H8" s="503" t="s">
        <v>188</v>
      </c>
    </row>
    <row r="9" spans="1:8" ht="13.5" thickBot="1" x14ac:dyDescent="0.25">
      <c r="A9" s="504">
        <v>0</v>
      </c>
      <c r="B9" s="505">
        <v>1</v>
      </c>
      <c r="C9" s="505">
        <v>2</v>
      </c>
      <c r="D9" s="505">
        <v>3</v>
      </c>
      <c r="E9" s="505">
        <v>4</v>
      </c>
      <c r="F9" s="505">
        <v>5</v>
      </c>
      <c r="G9" s="505">
        <v>6</v>
      </c>
      <c r="H9" s="506">
        <v>7</v>
      </c>
    </row>
    <row r="10" spans="1:8" ht="13.5" thickBot="1" x14ac:dyDescent="0.25">
      <c r="A10" s="507"/>
      <c r="B10" s="508" t="s">
        <v>1</v>
      </c>
      <c r="C10" s="629"/>
      <c r="D10" s="629"/>
      <c r="E10" s="629"/>
      <c r="F10" s="629"/>
      <c r="G10" s="629"/>
      <c r="H10" s="509"/>
    </row>
    <row r="11" spans="1:8" ht="13.5" thickBot="1" x14ac:dyDescent="0.25">
      <c r="A11" s="510"/>
      <c r="B11" s="511" t="s">
        <v>3</v>
      </c>
      <c r="C11" s="630"/>
      <c r="D11" s="630"/>
      <c r="E11" s="630"/>
      <c r="F11" s="630"/>
      <c r="G11" s="630"/>
      <c r="H11" s="512" t="s">
        <v>2</v>
      </c>
    </row>
    <row r="12" spans="1:8" ht="102" x14ac:dyDescent="0.2">
      <c r="A12" s="513">
        <v>1</v>
      </c>
      <c r="B12" s="514" t="s">
        <v>822</v>
      </c>
      <c r="C12" s="515" t="s">
        <v>5</v>
      </c>
      <c r="D12" s="515">
        <v>1</v>
      </c>
      <c r="E12" s="784"/>
      <c r="F12" s="516">
        <f>+D12*E12</f>
        <v>0</v>
      </c>
      <c r="G12" s="787"/>
      <c r="H12" s="851" t="s">
        <v>4</v>
      </c>
    </row>
    <row r="13" spans="1:8" ht="64.5" thickBot="1" x14ac:dyDescent="0.25">
      <c r="A13" s="517">
        <v>2</v>
      </c>
      <c r="B13" s="518" t="s">
        <v>823</v>
      </c>
      <c r="C13" s="519" t="s">
        <v>5</v>
      </c>
      <c r="D13" s="519">
        <v>1</v>
      </c>
      <c r="E13" s="785"/>
      <c r="F13" s="520">
        <f>+D13*E13</f>
        <v>0</v>
      </c>
      <c r="G13" s="788"/>
      <c r="H13" s="852" t="s">
        <v>7</v>
      </c>
    </row>
    <row r="14" spans="1:8" ht="13.5" thickBot="1" x14ac:dyDescent="0.25">
      <c r="A14" s="521"/>
      <c r="B14" s="508" t="s">
        <v>203</v>
      </c>
      <c r="C14" s="522"/>
      <c r="D14" s="522"/>
      <c r="E14" s="786"/>
      <c r="F14" s="523"/>
      <c r="G14" s="789"/>
      <c r="H14" s="853" t="s">
        <v>205</v>
      </c>
    </row>
    <row r="15" spans="1:8" ht="38.25" x14ac:dyDescent="0.2">
      <c r="A15" s="513">
        <v>3</v>
      </c>
      <c r="B15" s="514" t="s">
        <v>204</v>
      </c>
      <c r="C15" s="515" t="s">
        <v>5</v>
      </c>
      <c r="D15" s="515">
        <v>1</v>
      </c>
      <c r="E15" s="784"/>
      <c r="F15" s="516">
        <f>+D15*E15</f>
        <v>0</v>
      </c>
      <c r="G15" s="787"/>
      <c r="H15" s="851" t="s">
        <v>206</v>
      </c>
    </row>
    <row r="16" spans="1:8" ht="26.25" thickBot="1" x14ac:dyDescent="0.25">
      <c r="A16" s="517">
        <v>4</v>
      </c>
      <c r="B16" s="518" t="s">
        <v>824</v>
      </c>
      <c r="C16" s="519" t="s">
        <v>5</v>
      </c>
      <c r="D16" s="519">
        <v>1</v>
      </c>
      <c r="E16" s="785"/>
      <c r="F16" s="520">
        <f>+D16*E16</f>
        <v>0</v>
      </c>
      <c r="G16" s="788"/>
      <c r="H16" s="852" t="s">
        <v>350</v>
      </c>
    </row>
    <row r="17" spans="1:8" ht="13.5" thickBot="1" x14ac:dyDescent="0.25">
      <c r="A17" s="627" t="s">
        <v>192</v>
      </c>
      <c r="B17" s="628"/>
      <c r="C17" s="628"/>
      <c r="D17" s="628"/>
      <c r="E17" s="628"/>
      <c r="F17" s="524">
        <f>SUM(F12:F16)</f>
        <v>0</v>
      </c>
      <c r="G17" s="525"/>
      <c r="H17" s="526"/>
    </row>
    <row r="18" spans="1:8" x14ac:dyDescent="0.2">
      <c r="A18" s="781"/>
      <c r="B18" s="781"/>
      <c r="C18" s="781"/>
      <c r="D18" s="781"/>
      <c r="E18" s="781"/>
      <c r="F18" s="781"/>
      <c r="G18" s="781"/>
      <c r="H18" s="781"/>
    </row>
    <row r="19" spans="1:8" x14ac:dyDescent="0.2">
      <c r="A19" s="781"/>
      <c r="B19" s="781"/>
      <c r="C19" s="781"/>
      <c r="D19" s="781"/>
      <c r="E19" s="781"/>
      <c r="F19" s="781"/>
      <c r="G19" s="790" t="s">
        <v>182</v>
      </c>
      <c r="H19" s="781"/>
    </row>
    <row r="21" spans="1:8" ht="51" x14ac:dyDescent="0.2">
      <c r="A21" s="791" t="s">
        <v>190</v>
      </c>
      <c r="B21" s="778" t="s">
        <v>827</v>
      </c>
      <c r="C21" s="791"/>
      <c r="D21" s="791"/>
      <c r="E21" s="791"/>
      <c r="F21" s="791"/>
      <c r="G21" s="791"/>
      <c r="H21" s="792" t="s">
        <v>189</v>
      </c>
    </row>
    <row r="22" spans="1:8" x14ac:dyDescent="0.2">
      <c r="A22" s="791" t="s">
        <v>165</v>
      </c>
      <c r="B22" s="778" t="s">
        <v>1</v>
      </c>
      <c r="C22" s="791"/>
      <c r="D22" s="791"/>
      <c r="E22" s="791"/>
      <c r="F22" s="791"/>
      <c r="G22" s="791"/>
      <c r="H22" s="781"/>
    </row>
    <row r="23" spans="1:8" x14ac:dyDescent="0.2">
      <c r="A23" s="781"/>
      <c r="B23" s="781"/>
      <c r="C23" s="781"/>
      <c r="D23" s="781"/>
      <c r="E23" s="781"/>
      <c r="F23" s="781"/>
      <c r="G23" s="781"/>
      <c r="H23" s="781"/>
    </row>
    <row r="24" spans="1:8" x14ac:dyDescent="0.2">
      <c r="A24" s="781"/>
      <c r="B24" s="781"/>
      <c r="C24" s="781"/>
      <c r="D24" s="781"/>
      <c r="E24" s="781"/>
      <c r="F24" s="781"/>
      <c r="G24" s="781"/>
      <c r="H24" s="781"/>
    </row>
    <row r="25" spans="1:8" s="498" customFormat="1" ht="24" customHeight="1" x14ac:dyDescent="0.2">
      <c r="A25" s="782" t="s">
        <v>349</v>
      </c>
      <c r="B25" s="782"/>
      <c r="C25" s="782"/>
      <c r="D25" s="782"/>
      <c r="E25" s="782"/>
      <c r="F25" s="782"/>
      <c r="G25" s="782"/>
      <c r="H25" s="782"/>
    </row>
    <row r="26" spans="1:8" x14ac:dyDescent="0.2">
      <c r="A26" s="793"/>
      <c r="B26" s="781"/>
      <c r="C26" s="781"/>
      <c r="D26" s="781"/>
      <c r="E26" s="781"/>
      <c r="F26" s="781"/>
      <c r="G26" s="781"/>
      <c r="H26" s="781"/>
    </row>
    <row r="27" spans="1:8" ht="13.5" thickBot="1" x14ac:dyDescent="0.25">
      <c r="A27" s="500"/>
    </row>
    <row r="28" spans="1:8" ht="39" thickBot="1" x14ac:dyDescent="0.25">
      <c r="A28" s="510" t="s">
        <v>183</v>
      </c>
      <c r="B28" s="527" t="s">
        <v>184</v>
      </c>
      <c r="C28" s="527" t="s">
        <v>11</v>
      </c>
      <c r="D28" s="527" t="s">
        <v>12</v>
      </c>
      <c r="E28" s="527" t="s">
        <v>185</v>
      </c>
      <c r="F28" s="527" t="s">
        <v>186</v>
      </c>
      <c r="G28" s="527" t="s">
        <v>187</v>
      </c>
      <c r="H28" s="512" t="s">
        <v>188</v>
      </c>
    </row>
    <row r="29" spans="1:8" ht="13.5" thickBot="1" x14ac:dyDescent="0.25">
      <c r="A29" s="528">
        <v>0</v>
      </c>
      <c r="B29" s="529">
        <v>1</v>
      </c>
      <c r="C29" s="529">
        <v>2</v>
      </c>
      <c r="D29" s="529">
        <v>3</v>
      </c>
      <c r="E29" s="529">
        <v>4</v>
      </c>
      <c r="F29" s="529">
        <v>5</v>
      </c>
      <c r="G29" s="529">
        <v>6</v>
      </c>
      <c r="H29" s="530">
        <v>7</v>
      </c>
    </row>
    <row r="30" spans="1:8" x14ac:dyDescent="0.2">
      <c r="A30" s="513">
        <v>1</v>
      </c>
      <c r="B30" s="531" t="s">
        <v>256</v>
      </c>
      <c r="C30" s="532" t="s">
        <v>244</v>
      </c>
      <c r="D30" s="531">
        <v>1</v>
      </c>
      <c r="E30" s="784"/>
      <c r="F30" s="516">
        <f>+D30*E30</f>
        <v>0</v>
      </c>
      <c r="G30" s="797"/>
      <c r="H30" s="533" t="s">
        <v>312</v>
      </c>
    </row>
    <row r="31" spans="1:8" x14ac:dyDescent="0.2">
      <c r="A31" s="534">
        <v>2</v>
      </c>
      <c r="B31" s="535" t="s">
        <v>259</v>
      </c>
      <c r="C31" s="536" t="s">
        <v>244</v>
      </c>
      <c r="D31" s="535">
        <v>1</v>
      </c>
      <c r="E31" s="794"/>
      <c r="F31" s="537">
        <f>+D31*E31</f>
        <v>0</v>
      </c>
      <c r="G31" s="798"/>
      <c r="H31" s="849" t="s">
        <v>308</v>
      </c>
    </row>
    <row r="32" spans="1:8" x14ac:dyDescent="0.2">
      <c r="A32" s="534">
        <v>3</v>
      </c>
      <c r="B32" s="539" t="s">
        <v>260</v>
      </c>
      <c r="C32" s="536" t="s">
        <v>25</v>
      </c>
      <c r="D32" s="539">
        <v>1</v>
      </c>
      <c r="E32" s="794"/>
      <c r="F32" s="537">
        <f>+D32*E32</f>
        <v>0</v>
      </c>
      <c r="G32" s="798"/>
      <c r="H32" s="849" t="s">
        <v>309</v>
      </c>
    </row>
    <row r="33" spans="1:8" ht="13.5" thickBot="1" x14ac:dyDescent="0.25">
      <c r="A33" s="517">
        <v>4</v>
      </c>
      <c r="B33" s="540" t="s">
        <v>261</v>
      </c>
      <c r="C33" s="541" t="s">
        <v>25</v>
      </c>
      <c r="D33" s="540">
        <v>1</v>
      </c>
      <c r="E33" s="795"/>
      <c r="F33" s="520">
        <f>+D33*E33</f>
        <v>0</v>
      </c>
      <c r="G33" s="788"/>
      <c r="H33" s="850" t="s">
        <v>310</v>
      </c>
    </row>
    <row r="34" spans="1:8" ht="13.5" thickBot="1" x14ac:dyDescent="0.25">
      <c r="A34" s="543"/>
      <c r="B34" s="544" t="s">
        <v>192</v>
      </c>
      <c r="C34" s="545"/>
      <c r="D34" s="525"/>
      <c r="E34" s="796"/>
      <c r="F34" s="546">
        <f>SUM(F30:F33)</f>
        <v>0</v>
      </c>
      <c r="G34" s="799"/>
      <c r="H34" s="547"/>
    </row>
    <row r="35" spans="1:8" x14ac:dyDescent="0.2">
      <c r="A35" s="781"/>
      <c r="B35" s="781"/>
      <c r="C35" s="781"/>
      <c r="D35" s="781"/>
      <c r="E35" s="781"/>
      <c r="F35" s="781"/>
      <c r="G35" s="781"/>
      <c r="H35" s="781"/>
    </row>
    <row r="36" spans="1:8" x14ac:dyDescent="0.2">
      <c r="A36" s="781"/>
      <c r="B36" s="781"/>
      <c r="C36" s="781"/>
      <c r="D36" s="781"/>
      <c r="E36" s="781"/>
      <c r="F36" s="781"/>
      <c r="G36" s="800" t="s">
        <v>182</v>
      </c>
      <c r="H36" s="781"/>
    </row>
    <row r="38" spans="1:8" ht="51" x14ac:dyDescent="0.2">
      <c r="A38" s="791" t="s">
        <v>190</v>
      </c>
      <c r="B38" s="778" t="s">
        <v>827</v>
      </c>
      <c r="C38" s="791"/>
      <c r="D38" s="791"/>
      <c r="E38" s="791"/>
      <c r="F38" s="791"/>
      <c r="G38" s="791"/>
      <c r="H38" s="792" t="s">
        <v>189</v>
      </c>
    </row>
    <row r="39" spans="1:8" x14ac:dyDescent="0.2">
      <c r="A39" s="791" t="s">
        <v>165</v>
      </c>
      <c r="B39" s="778" t="s">
        <v>1</v>
      </c>
      <c r="C39" s="791"/>
      <c r="D39" s="791"/>
      <c r="E39" s="791"/>
      <c r="F39" s="791"/>
      <c r="G39" s="791"/>
      <c r="H39" s="781"/>
    </row>
    <row r="40" spans="1:8" x14ac:dyDescent="0.2">
      <c r="A40" s="781"/>
      <c r="B40" s="781"/>
      <c r="C40" s="781"/>
      <c r="D40" s="781"/>
      <c r="E40" s="781"/>
      <c r="F40" s="781"/>
      <c r="G40" s="781"/>
      <c r="H40" s="781"/>
    </row>
    <row r="41" spans="1:8" x14ac:dyDescent="0.2">
      <c r="A41" s="781"/>
      <c r="B41" s="781"/>
      <c r="C41" s="781"/>
      <c r="D41" s="781"/>
      <c r="E41" s="781"/>
      <c r="F41" s="781"/>
      <c r="G41" s="781"/>
      <c r="H41" s="781"/>
    </row>
    <row r="42" spans="1:8" ht="25.5" customHeight="1" x14ac:dyDescent="0.2">
      <c r="A42" s="782" t="s">
        <v>349</v>
      </c>
      <c r="B42" s="782"/>
      <c r="C42" s="782"/>
      <c r="D42" s="782"/>
      <c r="E42" s="782"/>
      <c r="F42" s="782"/>
      <c r="G42" s="782"/>
      <c r="H42" s="782"/>
    </row>
    <row r="43" spans="1:8" x14ac:dyDescent="0.2">
      <c r="A43" s="499"/>
    </row>
    <row r="44" spans="1:8" ht="13.5" thickBot="1" x14ac:dyDescent="0.25">
      <c r="A44" s="500"/>
    </row>
    <row r="45" spans="1:8" ht="39" thickBot="1" x14ac:dyDescent="0.25">
      <c r="A45" s="510" t="s">
        <v>183</v>
      </c>
      <c r="B45" s="527" t="s">
        <v>184</v>
      </c>
      <c r="C45" s="527" t="s">
        <v>11</v>
      </c>
      <c r="D45" s="527" t="s">
        <v>12</v>
      </c>
      <c r="E45" s="527" t="s">
        <v>185</v>
      </c>
      <c r="F45" s="527" t="s">
        <v>186</v>
      </c>
      <c r="G45" s="527" t="s">
        <v>187</v>
      </c>
      <c r="H45" s="512" t="s">
        <v>188</v>
      </c>
    </row>
    <row r="46" spans="1:8" ht="13.5" thickBot="1" x14ac:dyDescent="0.25">
      <c r="A46" s="528">
        <v>0</v>
      </c>
      <c r="B46" s="529">
        <v>1</v>
      </c>
      <c r="C46" s="529">
        <v>2</v>
      </c>
      <c r="D46" s="529">
        <v>3</v>
      </c>
      <c r="E46" s="529">
        <v>4</v>
      </c>
      <c r="F46" s="529">
        <v>5</v>
      </c>
      <c r="G46" s="529">
        <v>6</v>
      </c>
      <c r="H46" s="530">
        <v>7</v>
      </c>
    </row>
    <row r="47" spans="1:8" x14ac:dyDescent="0.2">
      <c r="A47" s="513" t="s">
        <v>644</v>
      </c>
      <c r="B47" s="531" t="s">
        <v>645</v>
      </c>
      <c r="C47" s="532" t="s">
        <v>244</v>
      </c>
      <c r="D47" s="531">
        <v>1</v>
      </c>
      <c r="E47" s="784"/>
      <c r="F47" s="516"/>
      <c r="G47" s="797"/>
      <c r="H47" s="533"/>
    </row>
    <row r="48" spans="1:8" x14ac:dyDescent="0.2">
      <c r="A48" s="534">
        <v>2</v>
      </c>
      <c r="B48" s="535" t="s">
        <v>646</v>
      </c>
      <c r="C48" s="536" t="s">
        <v>244</v>
      </c>
      <c r="D48" s="535">
        <v>1</v>
      </c>
      <c r="E48" s="794"/>
      <c r="F48" s="537">
        <f>E48*D48</f>
        <v>0</v>
      </c>
      <c r="G48" s="798"/>
      <c r="H48" s="538"/>
    </row>
    <row r="49" spans="1:8" x14ac:dyDescent="0.2">
      <c r="A49" s="534">
        <v>3</v>
      </c>
      <c r="B49" s="539" t="s">
        <v>647</v>
      </c>
      <c r="C49" s="536" t="s">
        <v>25</v>
      </c>
      <c r="D49" s="539">
        <v>1</v>
      </c>
      <c r="E49" s="794"/>
      <c r="F49" s="537">
        <f>E49*D49</f>
        <v>0</v>
      </c>
      <c r="G49" s="798"/>
      <c r="H49" s="538"/>
    </row>
    <row r="50" spans="1:8" ht="13.5" thickBot="1" x14ac:dyDescent="0.25">
      <c r="A50" s="517">
        <v>4</v>
      </c>
      <c r="B50" s="540" t="s">
        <v>648</v>
      </c>
      <c r="C50" s="541" t="s">
        <v>25</v>
      </c>
      <c r="D50" s="540">
        <v>1</v>
      </c>
      <c r="E50" s="794"/>
      <c r="F50" s="537">
        <f>E50*D50</f>
        <v>0</v>
      </c>
      <c r="G50" s="788"/>
      <c r="H50" s="542"/>
    </row>
    <row r="51" spans="1:8" ht="13.5" thickBot="1" x14ac:dyDescent="0.25">
      <c r="A51" s="543"/>
      <c r="B51" s="544" t="s">
        <v>192</v>
      </c>
      <c r="C51" s="545"/>
      <c r="D51" s="525"/>
      <c r="E51" s="796"/>
      <c r="F51" s="546">
        <f>SUM(F47:F50)</f>
        <v>0</v>
      </c>
      <c r="G51" s="799"/>
      <c r="H51" s="547"/>
    </row>
    <row r="53" spans="1:8" x14ac:dyDescent="0.2">
      <c r="A53" s="781"/>
      <c r="B53" s="781"/>
      <c r="C53" s="781"/>
      <c r="D53" s="781"/>
      <c r="E53" s="781"/>
      <c r="F53" s="781"/>
      <c r="G53" s="800" t="s">
        <v>182</v>
      </c>
      <c r="H53" s="781"/>
    </row>
    <row r="54" spans="1:8" x14ac:dyDescent="0.2">
      <c r="A54" s="781"/>
      <c r="B54" s="781"/>
      <c r="C54" s="781"/>
      <c r="D54" s="781"/>
      <c r="E54" s="781"/>
      <c r="F54" s="781"/>
      <c r="G54" s="781"/>
      <c r="H54" s="781"/>
    </row>
    <row r="56" spans="1:8" x14ac:dyDescent="0.2">
      <c r="F56" s="548"/>
    </row>
  </sheetData>
  <sheetProtection algorithmName="SHA-512" hashValue="FtEfcZScJXlRXVQ+jSov0khFtGaAL/2cR4h0hU9EzooAbznXqtVThsG1r4vpcF+Y09QllcG/pBRSm/3/WXLzcA==" saltValue="ctshFgn6CqYfT16IzmETrw==" spinCount="100000" sheet="1" objects="1" scenarios="1"/>
  <customSheetViews>
    <customSheetView guid="{6CAB3AA1-4052-4182-9A19-891B6FE2556E}" printArea="1" view="pageBreakPreview" topLeftCell="A16">
      <selection activeCell="E51" sqref="E51"/>
      <rowBreaks count="1" manualBreakCount="1">
        <brk id="22" max="7" man="1"/>
      </rowBreaks>
      <colBreaks count="1" manualBreakCount="1">
        <brk id="8" max="1048575" man="1"/>
      </colBreaks>
      <pageMargins left="0.7" right="0.7" top="0.75" bottom="0.75" header="0.3" footer="0.3"/>
      <pageSetup paperSize="9" orientation="landscape" r:id="rId1"/>
    </customSheetView>
    <customSheetView guid="{82314C13-0B75-4B07-8D1F-F8CAE284F715}" printArea="1" view="pageBreakPreview">
      <selection activeCell="E12" sqref="E12"/>
      <rowBreaks count="1" manualBreakCount="1">
        <brk id="22" max="7" man="1"/>
      </rowBreaks>
      <colBreaks count="1" manualBreakCount="1">
        <brk id="8" max="1048575" man="1"/>
      </colBreaks>
      <pageMargins left="0.7" right="0.7" top="0.75" bottom="0.75" header="0.3" footer="0.3"/>
      <pageSetup paperSize="9" orientation="landscape" r:id="rId2"/>
    </customSheetView>
    <customSheetView guid="{366BE693-5B0B-4930-93EE-07D42F8809FA}" printArea="1" topLeftCell="A16">
      <selection activeCell="P34" sqref="P34"/>
      <rowBreaks count="1" manualBreakCount="1">
        <brk id="21" max="7" man="1"/>
      </rowBreaks>
      <colBreaks count="1" manualBreakCount="1">
        <brk id="8" max="1048575" man="1"/>
      </colBreaks>
      <pageMargins left="0.7" right="0.7" top="0.75" bottom="0.75" header="0.3" footer="0.3"/>
      <pageSetup paperSize="9" orientation="landscape" r:id="rId3"/>
    </customSheetView>
  </customSheetViews>
  <mergeCells count="6">
    <mergeCell ref="A42:H42"/>
    <mergeCell ref="A25:H25"/>
    <mergeCell ref="A5:H5"/>
    <mergeCell ref="A17:E17"/>
    <mergeCell ref="C10:G10"/>
    <mergeCell ref="C11:G11"/>
  </mergeCells>
  <pageMargins left="0.7" right="0.7" top="0.75" bottom="0.75" header="0.3" footer="0.3"/>
  <pageSetup paperSize="9" scale="97" orientation="landscape" r:id="rId4"/>
  <rowBreaks count="3" manualBreakCount="3">
    <brk id="20" max="7" man="1"/>
    <brk id="37" max="7" man="1"/>
    <brk id="54"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109"/>
  <sheetViews>
    <sheetView view="pageBreakPreview" zoomScaleNormal="100" zoomScaleSheetLayoutView="100" workbookViewId="0">
      <selection activeCell="A28" sqref="A28:XFD28"/>
    </sheetView>
  </sheetViews>
  <sheetFormatPr defaultColWidth="9.140625" defaultRowHeight="12.75" x14ac:dyDescent="0.2"/>
  <cols>
    <col min="1" max="1" width="20.5703125" style="9" customWidth="1"/>
    <col min="2" max="2" width="60.28515625" style="9" customWidth="1"/>
    <col min="3" max="16384" width="9.140625" style="9"/>
  </cols>
  <sheetData>
    <row r="1" spans="1:3" ht="13.5" thickTop="1" x14ac:dyDescent="0.2">
      <c r="A1" s="642" t="s">
        <v>118</v>
      </c>
      <c r="B1" s="643"/>
      <c r="C1" s="644" t="s">
        <v>120</v>
      </c>
    </row>
    <row r="2" spans="1:3" ht="13.5" thickBot="1" x14ac:dyDescent="0.25">
      <c r="A2" s="646" t="s">
        <v>119</v>
      </c>
      <c r="B2" s="647"/>
      <c r="C2" s="645"/>
    </row>
    <row r="3" spans="1:3" ht="14.25" thickTop="1" thickBot="1" x14ac:dyDescent="0.25">
      <c r="A3" s="74" t="s">
        <v>121</v>
      </c>
      <c r="B3" s="75" t="s">
        <v>12</v>
      </c>
      <c r="C3" s="76" t="s">
        <v>0</v>
      </c>
    </row>
    <row r="4" spans="1:3" ht="13.5" thickBot="1" x14ac:dyDescent="0.25">
      <c r="A4" s="77" t="s">
        <v>122</v>
      </c>
      <c r="B4" s="78">
        <v>1</v>
      </c>
      <c r="C4" s="801"/>
    </row>
    <row r="5" spans="1:3" ht="13.5" thickTop="1" x14ac:dyDescent="0.2">
      <c r="A5" s="633" t="s">
        <v>123</v>
      </c>
      <c r="B5" s="636" t="s">
        <v>124</v>
      </c>
      <c r="C5" s="637"/>
    </row>
    <row r="6" spans="1:3" x14ac:dyDescent="0.2">
      <c r="A6" s="634"/>
      <c r="B6" s="638" t="s">
        <v>125</v>
      </c>
      <c r="C6" s="639"/>
    </row>
    <row r="7" spans="1:3" x14ac:dyDescent="0.2">
      <c r="A7" s="634"/>
      <c r="B7" s="638" t="s">
        <v>126</v>
      </c>
      <c r="C7" s="639"/>
    </row>
    <row r="8" spans="1:3" x14ac:dyDescent="0.2">
      <c r="A8" s="634"/>
      <c r="B8" s="638" t="s">
        <v>127</v>
      </c>
      <c r="C8" s="639"/>
    </row>
    <row r="9" spans="1:3" x14ac:dyDescent="0.2">
      <c r="A9" s="634"/>
      <c r="B9" s="638" t="s">
        <v>128</v>
      </c>
      <c r="C9" s="639"/>
    </row>
    <row r="10" spans="1:3" x14ac:dyDescent="0.2">
      <c r="A10" s="634"/>
      <c r="B10" s="638" t="s">
        <v>129</v>
      </c>
      <c r="C10" s="639"/>
    </row>
    <row r="11" spans="1:3" x14ac:dyDescent="0.2">
      <c r="A11" s="634"/>
      <c r="B11" s="638" t="s">
        <v>130</v>
      </c>
      <c r="C11" s="639"/>
    </row>
    <row r="12" spans="1:3" x14ac:dyDescent="0.2">
      <c r="A12" s="634"/>
      <c r="B12" s="638" t="s">
        <v>131</v>
      </c>
      <c r="C12" s="639"/>
    </row>
    <row r="13" spans="1:3" x14ac:dyDescent="0.2">
      <c r="A13" s="634"/>
      <c r="B13" s="638" t="s">
        <v>132</v>
      </c>
      <c r="C13" s="639"/>
    </row>
    <row r="14" spans="1:3" ht="13.5" thickBot="1" x14ac:dyDescent="0.25">
      <c r="A14" s="635"/>
      <c r="B14" s="640" t="s">
        <v>133</v>
      </c>
      <c r="C14" s="641"/>
    </row>
    <row r="15" spans="1:3" ht="13.5" thickTop="1" x14ac:dyDescent="0.2">
      <c r="A15" s="633" t="s">
        <v>134</v>
      </c>
      <c r="B15" s="636" t="s">
        <v>135</v>
      </c>
      <c r="C15" s="637"/>
    </row>
    <row r="16" spans="1:3" x14ac:dyDescent="0.2">
      <c r="A16" s="634"/>
      <c r="B16" s="638" t="s">
        <v>136</v>
      </c>
      <c r="C16" s="639"/>
    </row>
    <row r="17" spans="1:3" x14ac:dyDescent="0.2">
      <c r="A17" s="634"/>
      <c r="B17" s="638" t="s">
        <v>137</v>
      </c>
      <c r="C17" s="639"/>
    </row>
    <row r="18" spans="1:3" x14ac:dyDescent="0.2">
      <c r="A18" s="634"/>
      <c r="B18" s="638" t="s">
        <v>138</v>
      </c>
      <c r="C18" s="639"/>
    </row>
    <row r="19" spans="1:3" x14ac:dyDescent="0.2">
      <c r="A19" s="634"/>
      <c r="B19" s="638" t="s">
        <v>139</v>
      </c>
      <c r="C19" s="639"/>
    </row>
    <row r="20" spans="1:3" x14ac:dyDescent="0.2">
      <c r="A20" s="634"/>
      <c r="B20" s="638" t="s">
        <v>140</v>
      </c>
      <c r="C20" s="639"/>
    </row>
    <row r="21" spans="1:3" x14ac:dyDescent="0.2">
      <c r="A21" s="634"/>
      <c r="B21" s="638" t="s">
        <v>141</v>
      </c>
      <c r="C21" s="639"/>
    </row>
    <row r="22" spans="1:3" x14ac:dyDescent="0.2">
      <c r="A22" s="634"/>
      <c r="B22" s="638" t="s">
        <v>142</v>
      </c>
      <c r="C22" s="639"/>
    </row>
    <row r="23" spans="1:3" ht="13.5" thickBot="1" x14ac:dyDescent="0.25">
      <c r="A23" s="635"/>
      <c r="B23" s="640" t="s">
        <v>143</v>
      </c>
      <c r="C23" s="641"/>
    </row>
    <row r="24" spans="1:3" ht="27" thickTop="1" thickBot="1" x14ac:dyDescent="0.25">
      <c r="A24" s="77" t="s">
        <v>144</v>
      </c>
      <c r="B24" s="631" t="s">
        <v>145</v>
      </c>
      <c r="C24" s="632"/>
    </row>
    <row r="25" spans="1:3" ht="13.5" thickTop="1" x14ac:dyDescent="0.2">
      <c r="A25" s="633" t="s">
        <v>146</v>
      </c>
      <c r="B25" s="636" t="s">
        <v>147</v>
      </c>
      <c r="C25" s="637"/>
    </row>
    <row r="26" spans="1:3" x14ac:dyDescent="0.2">
      <c r="A26" s="634"/>
      <c r="B26" s="638" t="s">
        <v>148</v>
      </c>
      <c r="C26" s="639"/>
    </row>
    <row r="27" spans="1:3" ht="13.5" thickBot="1" x14ac:dyDescent="0.25">
      <c r="A27" s="635"/>
      <c r="B27" s="640" t="s">
        <v>149</v>
      </c>
      <c r="C27" s="641"/>
    </row>
    <row r="28" spans="1:3" ht="14.25" thickTop="1" thickBot="1" x14ac:dyDescent="0.25"/>
    <row r="29" spans="1:3" ht="13.5" thickTop="1" x14ac:dyDescent="0.2">
      <c r="A29" s="642" t="s">
        <v>118</v>
      </c>
      <c r="B29" s="643"/>
      <c r="C29" s="644" t="s">
        <v>150</v>
      </c>
    </row>
    <row r="30" spans="1:3" ht="13.5" thickBot="1" x14ac:dyDescent="0.25">
      <c r="A30" s="646" t="s">
        <v>119</v>
      </c>
      <c r="B30" s="647"/>
      <c r="C30" s="645"/>
    </row>
    <row r="31" spans="1:3" ht="14.25" thickTop="1" thickBot="1" x14ac:dyDescent="0.25">
      <c r="A31" s="74" t="s">
        <v>121</v>
      </c>
      <c r="B31" s="75" t="s">
        <v>12</v>
      </c>
      <c r="C31" s="76" t="s">
        <v>0</v>
      </c>
    </row>
    <row r="32" spans="1:3" ht="26.25" thickBot="1" x14ac:dyDescent="0.25">
      <c r="A32" s="77" t="s">
        <v>151</v>
      </c>
      <c r="B32" s="78">
        <v>1</v>
      </c>
      <c r="C32" s="801" t="s">
        <v>6</v>
      </c>
    </row>
    <row r="33" spans="1:3" ht="13.5" thickTop="1" x14ac:dyDescent="0.2">
      <c r="A33" s="633" t="s">
        <v>123</v>
      </c>
      <c r="B33" s="636" t="s">
        <v>152</v>
      </c>
      <c r="C33" s="637"/>
    </row>
    <row r="34" spans="1:3" ht="15.75" customHeight="1" x14ac:dyDescent="0.2">
      <c r="A34" s="634"/>
      <c r="B34" s="638" t="s">
        <v>153</v>
      </c>
      <c r="C34" s="639"/>
    </row>
    <row r="35" spans="1:3" ht="31.5" customHeight="1" thickBot="1" x14ac:dyDescent="0.25">
      <c r="A35" s="635"/>
      <c r="B35" s="640" t="s">
        <v>154</v>
      </c>
      <c r="C35" s="641"/>
    </row>
    <row r="36" spans="1:3" ht="63" customHeight="1" thickTop="1" x14ac:dyDescent="0.2">
      <c r="A36" s="633" t="s">
        <v>134</v>
      </c>
      <c r="B36" s="636" t="s">
        <v>135</v>
      </c>
      <c r="C36" s="637"/>
    </row>
    <row r="37" spans="1:3" ht="15.75" customHeight="1" x14ac:dyDescent="0.2">
      <c r="A37" s="634"/>
      <c r="B37" s="638" t="s">
        <v>136</v>
      </c>
      <c r="C37" s="639"/>
    </row>
    <row r="38" spans="1:3" ht="15.75" customHeight="1" x14ac:dyDescent="0.2">
      <c r="A38" s="634"/>
      <c r="B38" s="638" t="s">
        <v>137</v>
      </c>
      <c r="C38" s="639"/>
    </row>
    <row r="39" spans="1:3" ht="31.5" customHeight="1" x14ac:dyDescent="0.2">
      <c r="A39" s="634"/>
      <c r="B39" s="638" t="s">
        <v>138</v>
      </c>
      <c r="C39" s="639"/>
    </row>
    <row r="40" spans="1:3" ht="15.75" customHeight="1" x14ac:dyDescent="0.2">
      <c r="A40" s="634"/>
      <c r="B40" s="638" t="s">
        <v>139</v>
      </c>
      <c r="C40" s="639"/>
    </row>
    <row r="41" spans="1:3" ht="15.75" customHeight="1" x14ac:dyDescent="0.2">
      <c r="A41" s="634"/>
      <c r="B41" s="638" t="s">
        <v>140</v>
      </c>
      <c r="C41" s="639"/>
    </row>
    <row r="42" spans="1:3" ht="15.75" customHeight="1" x14ac:dyDescent="0.2">
      <c r="A42" s="634"/>
      <c r="B42" s="638" t="s">
        <v>141</v>
      </c>
      <c r="C42" s="639"/>
    </row>
    <row r="43" spans="1:3" ht="31.5" customHeight="1" x14ac:dyDescent="0.2">
      <c r="A43" s="634"/>
      <c r="B43" s="638" t="s">
        <v>142</v>
      </c>
      <c r="C43" s="639"/>
    </row>
    <row r="44" spans="1:3" ht="13.5" thickBot="1" x14ac:dyDescent="0.25">
      <c r="A44" s="635"/>
      <c r="B44" s="640" t="s">
        <v>143</v>
      </c>
      <c r="C44" s="641"/>
    </row>
    <row r="45" spans="1:3" ht="27" thickTop="1" thickBot="1" x14ac:dyDescent="0.25">
      <c r="A45" s="77" t="s">
        <v>144</v>
      </c>
      <c r="B45" s="631" t="s">
        <v>145</v>
      </c>
      <c r="C45" s="632"/>
    </row>
    <row r="46" spans="1:3" ht="31.5" customHeight="1" thickTop="1" x14ac:dyDescent="0.2">
      <c r="A46" s="633" t="s">
        <v>146</v>
      </c>
      <c r="B46" s="636" t="s">
        <v>147</v>
      </c>
      <c r="C46" s="637"/>
    </row>
    <row r="47" spans="1:3" ht="15.75" customHeight="1" x14ac:dyDescent="0.2">
      <c r="A47" s="634"/>
      <c r="B47" s="638" t="s">
        <v>148</v>
      </c>
      <c r="C47" s="639"/>
    </row>
    <row r="48" spans="1:3" ht="13.5" thickBot="1" x14ac:dyDescent="0.25">
      <c r="A48" s="635"/>
      <c r="B48" s="640" t="s">
        <v>149</v>
      </c>
      <c r="C48" s="641"/>
    </row>
    <row r="49" spans="1:3" ht="13.5" thickTop="1" x14ac:dyDescent="0.2"/>
    <row r="50" spans="1:3" ht="13.5" thickBot="1" x14ac:dyDescent="0.25"/>
    <row r="51" spans="1:3" ht="13.5" thickTop="1" x14ac:dyDescent="0.2">
      <c r="A51" s="642" t="s">
        <v>118</v>
      </c>
      <c r="B51" s="643"/>
      <c r="C51" s="644" t="s">
        <v>206</v>
      </c>
    </row>
    <row r="52" spans="1:3" ht="13.5" thickBot="1" x14ac:dyDescent="0.25">
      <c r="A52" s="646" t="s">
        <v>119</v>
      </c>
      <c r="B52" s="647"/>
      <c r="C52" s="645"/>
    </row>
    <row r="53" spans="1:3" ht="14.25" thickTop="1" thickBot="1" x14ac:dyDescent="0.25">
      <c r="A53" s="74" t="s">
        <v>121</v>
      </c>
      <c r="B53" s="75" t="s">
        <v>12</v>
      </c>
      <c r="C53" s="76" t="s">
        <v>0</v>
      </c>
    </row>
    <row r="54" spans="1:3" ht="13.5" thickBot="1" x14ac:dyDescent="0.25">
      <c r="A54" s="77" t="s">
        <v>122</v>
      </c>
      <c r="B54" s="78">
        <v>1</v>
      </c>
      <c r="C54" s="801"/>
    </row>
    <row r="55" spans="1:3" ht="16.5" customHeight="1" thickTop="1" x14ac:dyDescent="0.2">
      <c r="A55" s="633" t="s">
        <v>123</v>
      </c>
      <c r="B55" s="648" t="s">
        <v>207</v>
      </c>
      <c r="C55" s="649"/>
    </row>
    <row r="56" spans="1:3" x14ac:dyDescent="0.2">
      <c r="A56" s="634"/>
      <c r="B56" s="650"/>
      <c r="C56" s="651"/>
    </row>
    <row r="57" spans="1:3" x14ac:dyDescent="0.2">
      <c r="A57" s="634"/>
      <c r="B57" s="650"/>
      <c r="C57" s="651"/>
    </row>
    <row r="58" spans="1:3" x14ac:dyDescent="0.2">
      <c r="A58" s="634"/>
      <c r="B58" s="650"/>
      <c r="C58" s="651"/>
    </row>
    <row r="59" spans="1:3" x14ac:dyDescent="0.2">
      <c r="A59" s="634"/>
      <c r="B59" s="650"/>
      <c r="C59" s="651"/>
    </row>
    <row r="60" spans="1:3" x14ac:dyDescent="0.2">
      <c r="A60" s="634"/>
      <c r="B60" s="650"/>
      <c r="C60" s="651"/>
    </row>
    <row r="61" spans="1:3" x14ac:dyDescent="0.2">
      <c r="A61" s="634"/>
      <c r="B61" s="650"/>
      <c r="C61" s="651"/>
    </row>
    <row r="62" spans="1:3" ht="15.75" customHeight="1" x14ac:dyDescent="0.2">
      <c r="A62" s="634"/>
      <c r="B62" s="650"/>
      <c r="C62" s="651"/>
    </row>
    <row r="63" spans="1:3" x14ac:dyDescent="0.2">
      <c r="A63" s="634"/>
      <c r="B63" s="650"/>
      <c r="C63" s="651"/>
    </row>
    <row r="64" spans="1:3" ht="62.25" customHeight="1" x14ac:dyDescent="0.2">
      <c r="A64" s="634"/>
      <c r="B64" s="650"/>
      <c r="C64" s="651"/>
    </row>
    <row r="65" spans="1:3" ht="409.5" customHeight="1" thickBot="1" x14ac:dyDescent="0.25">
      <c r="A65" s="635"/>
      <c r="B65" s="652"/>
      <c r="C65" s="653"/>
    </row>
    <row r="66" spans="1:3" ht="13.5" thickTop="1" x14ac:dyDescent="0.2">
      <c r="A66" s="633" t="s">
        <v>134</v>
      </c>
      <c r="B66" s="636" t="s">
        <v>135</v>
      </c>
      <c r="C66" s="637"/>
    </row>
    <row r="67" spans="1:3" x14ac:dyDescent="0.2">
      <c r="A67" s="634"/>
      <c r="B67" s="638" t="s">
        <v>136</v>
      </c>
      <c r="C67" s="639"/>
    </row>
    <row r="68" spans="1:3" x14ac:dyDescent="0.2">
      <c r="A68" s="634"/>
      <c r="B68" s="638" t="s">
        <v>137</v>
      </c>
      <c r="C68" s="639"/>
    </row>
    <row r="69" spans="1:3" x14ac:dyDescent="0.2">
      <c r="A69" s="634"/>
      <c r="B69" s="638" t="s">
        <v>138</v>
      </c>
      <c r="C69" s="639"/>
    </row>
    <row r="70" spans="1:3" x14ac:dyDescent="0.2">
      <c r="A70" s="634"/>
      <c r="B70" s="638" t="s">
        <v>139</v>
      </c>
      <c r="C70" s="639"/>
    </row>
    <row r="71" spans="1:3" x14ac:dyDescent="0.2">
      <c r="A71" s="634"/>
      <c r="B71" s="638" t="s">
        <v>140</v>
      </c>
      <c r="C71" s="639"/>
    </row>
    <row r="72" spans="1:3" x14ac:dyDescent="0.2">
      <c r="A72" s="634"/>
      <c r="B72" s="638" t="s">
        <v>141</v>
      </c>
      <c r="C72" s="639"/>
    </row>
    <row r="73" spans="1:3" x14ac:dyDescent="0.2">
      <c r="A73" s="634"/>
      <c r="B73" s="638" t="s">
        <v>142</v>
      </c>
      <c r="C73" s="639"/>
    </row>
    <row r="74" spans="1:3" ht="13.5" thickBot="1" x14ac:dyDescent="0.25">
      <c r="A74" s="635"/>
      <c r="B74" s="640" t="s">
        <v>143</v>
      </c>
      <c r="C74" s="641"/>
    </row>
    <row r="75" spans="1:3" ht="27" thickTop="1" thickBot="1" x14ac:dyDescent="0.25">
      <c r="A75" s="77" t="s">
        <v>144</v>
      </c>
      <c r="B75" s="631" t="s">
        <v>145</v>
      </c>
      <c r="C75" s="632"/>
    </row>
    <row r="76" spans="1:3" ht="13.5" thickTop="1" x14ac:dyDescent="0.2">
      <c r="A76" s="633" t="s">
        <v>146</v>
      </c>
      <c r="B76" s="636" t="s">
        <v>147</v>
      </c>
      <c r="C76" s="637"/>
    </row>
    <row r="77" spans="1:3" x14ac:dyDescent="0.2">
      <c r="A77" s="634"/>
      <c r="B77" s="638" t="s">
        <v>148</v>
      </c>
      <c r="C77" s="639"/>
    </row>
    <row r="78" spans="1:3" ht="13.5" thickBot="1" x14ac:dyDescent="0.25">
      <c r="A78" s="635"/>
      <c r="B78" s="640" t="s">
        <v>149</v>
      </c>
      <c r="C78" s="641"/>
    </row>
    <row r="79" spans="1:3" ht="13.5" thickTop="1" x14ac:dyDescent="0.2"/>
    <row r="80" spans="1:3" ht="13.5" thickBot="1" x14ac:dyDescent="0.25"/>
    <row r="81" spans="1:3" ht="16.5" thickTop="1" x14ac:dyDescent="0.2">
      <c r="A81" s="654" t="s">
        <v>118</v>
      </c>
      <c r="B81" s="655"/>
      <c r="C81" s="153" t="s">
        <v>350</v>
      </c>
    </row>
    <row r="82" spans="1:3" ht="16.5" thickBot="1" x14ac:dyDescent="0.25">
      <c r="A82" s="656" t="s">
        <v>119</v>
      </c>
      <c r="B82" s="657"/>
      <c r="C82" s="154"/>
    </row>
    <row r="83" spans="1:3" ht="17.25" thickTop="1" thickBot="1" x14ac:dyDescent="0.25">
      <c r="A83" s="155" t="s">
        <v>121</v>
      </c>
      <c r="B83" s="156" t="s">
        <v>12</v>
      </c>
      <c r="C83" s="157" t="s">
        <v>0</v>
      </c>
    </row>
    <row r="84" spans="1:3" ht="16.5" thickBot="1" x14ac:dyDescent="0.25">
      <c r="A84" s="158" t="s">
        <v>351</v>
      </c>
      <c r="B84" s="159">
        <v>1</v>
      </c>
      <c r="C84" s="802"/>
    </row>
    <row r="85" spans="1:3" ht="331.5" thickTop="1" x14ac:dyDescent="0.2">
      <c r="A85" s="160" t="s">
        <v>123</v>
      </c>
      <c r="B85" s="161" t="s">
        <v>352</v>
      </c>
      <c r="C85" s="162"/>
    </row>
    <row r="86" spans="1:3" ht="15.75" x14ac:dyDescent="0.2">
      <c r="A86" s="163"/>
      <c r="B86" s="164"/>
      <c r="C86" s="165"/>
    </row>
    <row r="87" spans="1:3" ht="15.75" x14ac:dyDescent="0.2">
      <c r="A87" s="163"/>
      <c r="B87" s="164"/>
      <c r="C87" s="165"/>
    </row>
    <row r="88" spans="1:3" ht="15.75" x14ac:dyDescent="0.2">
      <c r="A88" s="163"/>
      <c r="B88" s="164"/>
      <c r="C88" s="165"/>
    </row>
    <row r="89" spans="1:3" ht="15.75" x14ac:dyDescent="0.2">
      <c r="A89" s="163"/>
      <c r="B89" s="164"/>
      <c r="C89" s="165"/>
    </row>
    <row r="90" spans="1:3" ht="15.75" x14ac:dyDescent="0.2">
      <c r="A90" s="163"/>
      <c r="B90" s="164"/>
      <c r="C90" s="165"/>
    </row>
    <row r="91" spans="1:3" ht="15.75" x14ac:dyDescent="0.2">
      <c r="A91" s="163"/>
      <c r="B91" s="164"/>
      <c r="C91" s="165"/>
    </row>
    <row r="92" spans="1:3" ht="15.75" x14ac:dyDescent="0.2">
      <c r="A92" s="163"/>
      <c r="B92" s="164"/>
      <c r="C92" s="165"/>
    </row>
    <row r="93" spans="1:3" ht="15.75" x14ac:dyDescent="0.2">
      <c r="A93" s="163"/>
      <c r="B93" s="164"/>
      <c r="C93" s="165"/>
    </row>
    <row r="94" spans="1:3" ht="15.75" x14ac:dyDescent="0.2">
      <c r="A94" s="163"/>
      <c r="B94" s="164"/>
      <c r="C94" s="165"/>
    </row>
    <row r="95" spans="1:3" ht="16.5" thickBot="1" x14ac:dyDescent="0.25">
      <c r="A95" s="158"/>
      <c r="B95" s="166"/>
      <c r="C95" s="167"/>
    </row>
    <row r="96" spans="1:3" ht="79.5" thickTop="1" x14ac:dyDescent="0.2">
      <c r="A96" s="160" t="s">
        <v>134</v>
      </c>
      <c r="B96" s="168" t="s">
        <v>135</v>
      </c>
      <c r="C96" s="169"/>
    </row>
    <row r="97" spans="1:3" ht="15.75" x14ac:dyDescent="0.2">
      <c r="A97" s="163"/>
      <c r="B97" s="170" t="s">
        <v>136</v>
      </c>
      <c r="C97" s="171"/>
    </row>
    <row r="98" spans="1:3" ht="31.5" x14ac:dyDescent="0.2">
      <c r="A98" s="163"/>
      <c r="B98" s="170" t="s">
        <v>137</v>
      </c>
      <c r="C98" s="171"/>
    </row>
    <row r="99" spans="1:3" ht="31.5" x14ac:dyDescent="0.2">
      <c r="A99" s="163"/>
      <c r="B99" s="170" t="s">
        <v>138</v>
      </c>
      <c r="C99" s="171"/>
    </row>
    <row r="100" spans="1:3" ht="31.5" x14ac:dyDescent="0.2">
      <c r="A100" s="163"/>
      <c r="B100" s="170" t="s">
        <v>139</v>
      </c>
      <c r="C100" s="171"/>
    </row>
    <row r="101" spans="1:3" ht="15.75" x14ac:dyDescent="0.2">
      <c r="A101" s="163"/>
      <c r="B101" s="170" t="s">
        <v>140</v>
      </c>
      <c r="C101" s="171"/>
    </row>
    <row r="102" spans="1:3" ht="15.75" x14ac:dyDescent="0.2">
      <c r="A102" s="163"/>
      <c r="B102" s="170" t="s">
        <v>141</v>
      </c>
      <c r="C102" s="171"/>
    </row>
    <row r="103" spans="1:3" ht="31.5" x14ac:dyDescent="0.2">
      <c r="A103" s="163"/>
      <c r="B103" s="170" t="s">
        <v>142</v>
      </c>
      <c r="C103" s="171"/>
    </row>
    <row r="104" spans="1:3" ht="16.5" thickBot="1" x14ac:dyDescent="0.25">
      <c r="A104" s="158"/>
      <c r="B104" s="172" t="s">
        <v>143</v>
      </c>
      <c r="C104" s="173"/>
    </row>
    <row r="105" spans="1:3" ht="33" thickTop="1" thickBot="1" x14ac:dyDescent="0.25">
      <c r="A105" s="158" t="s">
        <v>144</v>
      </c>
      <c r="B105" s="174" t="s">
        <v>145</v>
      </c>
      <c r="C105" s="175"/>
    </row>
    <row r="106" spans="1:3" ht="32.25" thickTop="1" x14ac:dyDescent="0.2">
      <c r="A106" s="160" t="s">
        <v>146</v>
      </c>
      <c r="B106" s="168" t="s">
        <v>147</v>
      </c>
      <c r="C106" s="169"/>
    </row>
    <row r="107" spans="1:3" ht="31.5" x14ac:dyDescent="0.2">
      <c r="A107" s="163"/>
      <c r="B107" s="170" t="s">
        <v>148</v>
      </c>
      <c r="C107" s="171"/>
    </row>
    <row r="108" spans="1:3" ht="16.5" thickBot="1" x14ac:dyDescent="0.25">
      <c r="A108" s="158"/>
      <c r="B108" s="172" t="s">
        <v>149</v>
      </c>
      <c r="C108" s="173"/>
    </row>
    <row r="109" spans="1:3" ht="13.5" thickTop="1" x14ac:dyDescent="0.2"/>
  </sheetData>
  <sheetProtection algorithmName="SHA-512" hashValue="nlpY21tVxsCeP/3WJhjeC5cIM8U3pCFISIB0fx0R7kNhZytdLn+P9j3+u3ZAhlyVTkkrSZ8ydQMFapIdMvDwzg==" saltValue="SH4E9VlPQ2aIJgc85HnOZQ==" spinCount="100000" sheet="1" objects="1" scenarios="1"/>
  <customSheetViews>
    <customSheetView guid="{6CAB3AA1-4052-4182-9A19-891B6FE2556E}" view="pageBreakPreview">
      <selection activeCell="I100" sqref="I100"/>
      <pageMargins left="0.7" right="0.7" top="0.75" bottom="0.75" header="0.3" footer="0.3"/>
      <pageSetup paperSize="9" scale="97" orientation="portrait" r:id="rId1"/>
    </customSheetView>
    <customSheetView guid="{82314C13-0B75-4B07-8D1F-F8CAE284F715}" view="pageBreakPreview">
      <selection activeCell="I100" sqref="I100"/>
      <pageMargins left="0.7" right="0.7" top="0.75" bottom="0.75" header="0.3" footer="0.3"/>
      <pageSetup paperSize="9" scale="97" orientation="portrait" r:id="rId2"/>
    </customSheetView>
    <customSheetView guid="{366BE693-5B0B-4930-93EE-07D42F8809FA}">
      <selection sqref="A1:B1"/>
      <pageMargins left="0.7" right="0.7" top="0.75" bottom="0.75" header="0.3" footer="0.3"/>
      <pageSetup paperSize="9" scale="98" orientation="portrait" r:id="rId3"/>
    </customSheetView>
  </customSheetViews>
  <mergeCells count="73">
    <mergeCell ref="A81:B81"/>
    <mergeCell ref="A82:B82"/>
    <mergeCell ref="A1:B1"/>
    <mergeCell ref="A2:B2"/>
    <mergeCell ref="C1:C2"/>
    <mergeCell ref="A5:A14"/>
    <mergeCell ref="B5:C5"/>
    <mergeCell ref="B6:C6"/>
    <mergeCell ref="B7:C7"/>
    <mergeCell ref="B8:C8"/>
    <mergeCell ref="B9:C9"/>
    <mergeCell ref="B10:C10"/>
    <mergeCell ref="B11:C11"/>
    <mergeCell ref="B12:C12"/>
    <mergeCell ref="B13:C13"/>
    <mergeCell ref="B14:C14"/>
    <mergeCell ref="A15:A23"/>
    <mergeCell ref="B15:C15"/>
    <mergeCell ref="B16:C16"/>
    <mergeCell ref="B17:C17"/>
    <mergeCell ref="B18:C18"/>
    <mergeCell ref="B19:C19"/>
    <mergeCell ref="B20:C20"/>
    <mergeCell ref="B21:C21"/>
    <mergeCell ref="B22:C22"/>
    <mergeCell ref="B23:C23"/>
    <mergeCell ref="B24:C24"/>
    <mergeCell ref="A29:B29"/>
    <mergeCell ref="A30:B30"/>
    <mergeCell ref="C29:C30"/>
    <mergeCell ref="A25:A27"/>
    <mergeCell ref="B25:C25"/>
    <mergeCell ref="B26:C26"/>
    <mergeCell ref="B27:C27"/>
    <mergeCell ref="A33:A35"/>
    <mergeCell ref="B33:C33"/>
    <mergeCell ref="B34:C34"/>
    <mergeCell ref="B35:C35"/>
    <mergeCell ref="A36:A44"/>
    <mergeCell ref="B36:C36"/>
    <mergeCell ref="B37:C37"/>
    <mergeCell ref="B38:C38"/>
    <mergeCell ref="B39:C39"/>
    <mergeCell ref="B40:C40"/>
    <mergeCell ref="B41:C41"/>
    <mergeCell ref="B42:C42"/>
    <mergeCell ref="B43:C43"/>
    <mergeCell ref="B44:C44"/>
    <mergeCell ref="B45:C45"/>
    <mergeCell ref="A46:A48"/>
    <mergeCell ref="B46:C46"/>
    <mergeCell ref="B47:C47"/>
    <mergeCell ref="B48:C48"/>
    <mergeCell ref="A51:B51"/>
    <mergeCell ref="C51:C52"/>
    <mergeCell ref="A52:B52"/>
    <mergeCell ref="A55:A65"/>
    <mergeCell ref="B55:C65"/>
    <mergeCell ref="A66:A74"/>
    <mergeCell ref="B66:C66"/>
    <mergeCell ref="B67:C67"/>
    <mergeCell ref="B68:C68"/>
    <mergeCell ref="B69:C69"/>
    <mergeCell ref="B70:C70"/>
    <mergeCell ref="B71:C71"/>
    <mergeCell ref="B72:C72"/>
    <mergeCell ref="B73:C73"/>
    <mergeCell ref="B74:C74"/>
    <mergeCell ref="B75:C75"/>
    <mergeCell ref="A76:A78"/>
    <mergeCell ref="B76:C76"/>
    <mergeCell ref="B77:C77"/>
    <mergeCell ref="B78:C78"/>
  </mergeCells>
  <pageMargins left="0.7" right="0.7" top="0.75" bottom="0.75" header="0.3" footer="0.3"/>
  <pageSetup paperSize="9" scale="97"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78"/>
  <sheetViews>
    <sheetView topLeftCell="A49" zoomScaleNormal="100" zoomScaleSheetLayoutView="100" workbookViewId="0">
      <selection activeCell="B172" sqref="B172"/>
    </sheetView>
  </sheetViews>
  <sheetFormatPr defaultColWidth="9.140625" defaultRowHeight="12.75" x14ac:dyDescent="0.2"/>
  <cols>
    <col min="1" max="1" width="9.140625" style="9"/>
    <col min="2" max="2" width="54" style="9" customWidth="1"/>
    <col min="3" max="3" width="48" style="9" customWidth="1"/>
    <col min="4" max="16384" width="9.140625" style="9"/>
  </cols>
  <sheetData>
    <row r="1" spans="1:4" x14ac:dyDescent="0.2">
      <c r="A1" s="803"/>
      <c r="B1" s="665"/>
      <c r="C1" s="665"/>
      <c r="D1" s="804" t="s">
        <v>553</v>
      </c>
    </row>
    <row r="2" spans="1:4" x14ac:dyDescent="0.2">
      <c r="A2" s="665"/>
      <c r="B2" s="665"/>
      <c r="C2" s="665"/>
      <c r="D2" s="665"/>
    </row>
    <row r="3" spans="1:4" x14ac:dyDescent="0.2">
      <c r="A3" s="665"/>
      <c r="B3" s="665"/>
      <c r="C3" s="665"/>
      <c r="D3" s="665"/>
    </row>
    <row r="4" spans="1:4" x14ac:dyDescent="0.2">
      <c r="A4" s="805" t="s">
        <v>548</v>
      </c>
      <c r="B4" s="806"/>
      <c r="C4" s="665"/>
      <c r="D4" s="665"/>
    </row>
    <row r="5" spans="1:4" x14ac:dyDescent="0.2">
      <c r="A5" s="806"/>
      <c r="B5" s="806"/>
      <c r="C5" s="665"/>
      <c r="D5" s="665"/>
    </row>
    <row r="6" spans="1:4" x14ac:dyDescent="0.2">
      <c r="A6" s="805" t="s">
        <v>549</v>
      </c>
      <c r="B6" s="806"/>
      <c r="C6" s="665"/>
      <c r="D6" s="665"/>
    </row>
    <row r="7" spans="1:4" x14ac:dyDescent="0.2">
      <c r="A7" s="806"/>
      <c r="B7" s="806"/>
      <c r="C7" s="665"/>
      <c r="D7" s="665"/>
    </row>
    <row r="8" spans="1:4" x14ac:dyDescent="0.2">
      <c r="A8" s="805" t="s">
        <v>550</v>
      </c>
      <c r="B8" s="806"/>
      <c r="C8" s="665"/>
      <c r="D8" s="665"/>
    </row>
    <row r="9" spans="1:4" ht="13.5" thickBot="1" x14ac:dyDescent="0.25"/>
    <row r="10" spans="1:4" s="95" customFormat="1" ht="26.25" thickBot="1" x14ac:dyDescent="0.3">
      <c r="A10" s="214" t="s">
        <v>304</v>
      </c>
      <c r="B10" s="215" t="s">
        <v>305</v>
      </c>
      <c r="C10" s="215" t="s">
        <v>306</v>
      </c>
      <c r="D10" s="216" t="s">
        <v>307</v>
      </c>
    </row>
    <row r="11" spans="1:4" s="224" customFormat="1" ht="13.5" thickBot="1" x14ac:dyDescent="0.25">
      <c r="A11" s="221" t="s">
        <v>554</v>
      </c>
      <c r="B11" s="222" t="s">
        <v>555</v>
      </c>
      <c r="C11" s="222" t="s">
        <v>556</v>
      </c>
      <c r="D11" s="223" t="s">
        <v>557</v>
      </c>
    </row>
    <row r="12" spans="1:4" ht="272.25" x14ac:dyDescent="0.2">
      <c r="A12" s="217" t="s">
        <v>271</v>
      </c>
      <c r="B12" s="121" t="s">
        <v>313</v>
      </c>
      <c r="C12" s="807"/>
      <c r="D12" s="808"/>
    </row>
    <row r="13" spans="1:4" ht="51" x14ac:dyDescent="0.2">
      <c r="A13" s="211" t="s">
        <v>272</v>
      </c>
      <c r="B13" s="100" t="s">
        <v>314</v>
      </c>
      <c r="C13" s="809"/>
      <c r="D13" s="810"/>
    </row>
    <row r="14" spans="1:4" ht="38.25" x14ac:dyDescent="0.2">
      <c r="A14" s="211" t="s">
        <v>273</v>
      </c>
      <c r="B14" s="98" t="s">
        <v>274</v>
      </c>
      <c r="C14" s="809"/>
      <c r="D14" s="810"/>
    </row>
    <row r="15" spans="1:4" x14ac:dyDescent="0.2">
      <c r="A15" s="60" t="s">
        <v>275</v>
      </c>
      <c r="B15" s="99" t="s">
        <v>276</v>
      </c>
      <c r="C15" s="809"/>
      <c r="D15" s="810"/>
    </row>
    <row r="16" spans="1:4" ht="26.25" thickBot="1" x14ac:dyDescent="0.25">
      <c r="A16" s="212" t="s">
        <v>277</v>
      </c>
      <c r="B16" s="213" t="s">
        <v>315</v>
      </c>
      <c r="C16" s="811"/>
      <c r="D16" s="812"/>
    </row>
    <row r="17" spans="1:4" x14ac:dyDescent="0.2">
      <c r="A17" s="665"/>
      <c r="B17" s="665"/>
      <c r="C17" s="665"/>
      <c r="D17" s="665"/>
    </row>
    <row r="18" spans="1:4" x14ac:dyDescent="0.2">
      <c r="A18" s="803"/>
      <c r="B18" s="665"/>
      <c r="C18" s="665" t="s">
        <v>182</v>
      </c>
      <c r="D18" s="665"/>
    </row>
    <row r="19" spans="1:4" x14ac:dyDescent="0.2">
      <c r="A19" s="665"/>
      <c r="B19" s="665"/>
      <c r="C19" s="665"/>
      <c r="D19" s="665"/>
    </row>
    <row r="20" spans="1:4" x14ac:dyDescent="0.2">
      <c r="A20" s="803"/>
      <c r="B20" s="665"/>
      <c r="C20" s="665"/>
      <c r="D20" s="665"/>
    </row>
    <row r="21" spans="1:4" x14ac:dyDescent="0.2">
      <c r="A21" s="665"/>
      <c r="B21" s="665"/>
      <c r="C21" s="665"/>
      <c r="D21" s="665"/>
    </row>
    <row r="23" spans="1:4" x14ac:dyDescent="0.2">
      <c r="A23" s="665"/>
      <c r="B23" s="665"/>
      <c r="C23" s="665"/>
      <c r="D23" s="804" t="s">
        <v>553</v>
      </c>
    </row>
    <row r="24" spans="1:4" x14ac:dyDescent="0.2">
      <c r="A24" s="665"/>
      <c r="B24" s="665"/>
      <c r="C24" s="665"/>
      <c r="D24" s="665"/>
    </row>
    <row r="25" spans="1:4" x14ac:dyDescent="0.2">
      <c r="A25" s="805" t="s">
        <v>551</v>
      </c>
      <c r="B25" s="806"/>
      <c r="C25" s="665"/>
      <c r="D25" s="665"/>
    </row>
    <row r="26" spans="1:4" x14ac:dyDescent="0.2">
      <c r="A26" s="806"/>
      <c r="B26" s="806"/>
      <c r="C26" s="665"/>
      <c r="D26" s="665"/>
    </row>
    <row r="27" spans="1:4" x14ac:dyDescent="0.2">
      <c r="A27" s="805" t="s">
        <v>552</v>
      </c>
      <c r="B27" s="806"/>
      <c r="C27" s="665"/>
      <c r="D27" s="665"/>
    </row>
    <row r="28" spans="1:4" x14ac:dyDescent="0.2">
      <c r="A28" s="806"/>
      <c r="B28" s="806"/>
      <c r="C28" s="665"/>
      <c r="D28" s="665"/>
    </row>
    <row r="29" spans="1:4" x14ac:dyDescent="0.2">
      <c r="A29" s="805" t="s">
        <v>550</v>
      </c>
      <c r="B29" s="806"/>
      <c r="C29" s="665"/>
      <c r="D29" s="665"/>
    </row>
    <row r="30" spans="1:4" ht="13.5" thickBot="1" x14ac:dyDescent="0.25">
      <c r="A30" s="193"/>
      <c r="B30" s="193"/>
    </row>
    <row r="31" spans="1:4" s="70" customFormat="1" ht="26.25" thickBot="1" x14ac:dyDescent="0.25">
      <c r="A31" s="214" t="s">
        <v>304</v>
      </c>
      <c r="B31" s="227" t="s">
        <v>305</v>
      </c>
      <c r="C31" s="227" t="s">
        <v>306</v>
      </c>
      <c r="D31" s="216" t="s">
        <v>307</v>
      </c>
    </row>
    <row r="32" spans="1:4" s="48" customFormat="1" ht="13.5" thickBot="1" x14ac:dyDescent="0.25">
      <c r="A32" s="221" t="s">
        <v>554</v>
      </c>
      <c r="B32" s="222" t="s">
        <v>555</v>
      </c>
      <c r="C32" s="222" t="s">
        <v>556</v>
      </c>
      <c r="D32" s="223" t="s">
        <v>557</v>
      </c>
    </row>
    <row r="33" spans="1:4" ht="409.5" x14ac:dyDescent="0.2">
      <c r="A33" s="217" t="s">
        <v>271</v>
      </c>
      <c r="B33" s="228" t="s">
        <v>316</v>
      </c>
      <c r="C33" s="807"/>
      <c r="D33" s="808"/>
    </row>
    <row r="34" spans="1:4" ht="168" x14ac:dyDescent="0.2">
      <c r="A34" s="211"/>
      <c r="B34" s="101" t="s">
        <v>317</v>
      </c>
      <c r="C34" s="809"/>
      <c r="D34" s="810"/>
    </row>
    <row r="35" spans="1:4" ht="51" x14ac:dyDescent="0.2">
      <c r="A35" s="211" t="s">
        <v>272</v>
      </c>
      <c r="B35" s="100" t="s">
        <v>314</v>
      </c>
      <c r="C35" s="809"/>
      <c r="D35" s="810"/>
    </row>
    <row r="36" spans="1:4" ht="38.25" x14ac:dyDescent="0.2">
      <c r="A36" s="211" t="s">
        <v>273</v>
      </c>
      <c r="B36" s="98" t="s">
        <v>274</v>
      </c>
      <c r="C36" s="809"/>
      <c r="D36" s="810"/>
    </row>
    <row r="37" spans="1:4" x14ac:dyDescent="0.2">
      <c r="A37" s="60" t="s">
        <v>275</v>
      </c>
      <c r="B37" s="99" t="s">
        <v>278</v>
      </c>
      <c r="C37" s="809"/>
      <c r="D37" s="810"/>
    </row>
    <row r="38" spans="1:4" ht="26.25" thickBot="1" x14ac:dyDescent="0.25">
      <c r="A38" s="225" t="s">
        <v>277</v>
      </c>
      <c r="B38" s="226" t="s">
        <v>315</v>
      </c>
      <c r="C38" s="811"/>
      <c r="D38" s="812"/>
    </row>
    <row r="40" spans="1:4" x14ac:dyDescent="0.2">
      <c r="A40" s="803"/>
      <c r="B40" s="665"/>
      <c r="C40" s="665" t="s">
        <v>182</v>
      </c>
      <c r="D40" s="665"/>
    </row>
    <row r="41" spans="1:4" x14ac:dyDescent="0.2">
      <c r="A41" s="665"/>
      <c r="B41" s="665"/>
      <c r="C41" s="665"/>
      <c r="D41" s="665"/>
    </row>
    <row r="42" spans="1:4" x14ac:dyDescent="0.2">
      <c r="A42" s="665"/>
      <c r="B42" s="665"/>
      <c r="C42" s="665"/>
      <c r="D42" s="804" t="s">
        <v>553</v>
      </c>
    </row>
    <row r="43" spans="1:4" x14ac:dyDescent="0.2">
      <c r="A43" s="665"/>
      <c r="B43" s="665"/>
      <c r="C43" s="665"/>
      <c r="D43" s="665"/>
    </row>
    <row r="44" spans="1:4" x14ac:dyDescent="0.2">
      <c r="A44" s="805" t="s">
        <v>558</v>
      </c>
      <c r="B44" s="806"/>
      <c r="C44" s="665"/>
      <c r="D44" s="665"/>
    </row>
    <row r="45" spans="1:4" x14ac:dyDescent="0.2">
      <c r="A45" s="806"/>
      <c r="B45" s="806"/>
      <c r="C45" s="665"/>
      <c r="D45" s="665"/>
    </row>
    <row r="46" spans="1:4" x14ac:dyDescent="0.2">
      <c r="A46" s="805" t="s">
        <v>559</v>
      </c>
      <c r="B46" s="806"/>
      <c r="C46" s="665"/>
      <c r="D46" s="665"/>
    </row>
    <row r="47" spans="1:4" x14ac:dyDescent="0.2">
      <c r="A47" s="806"/>
      <c r="B47" s="806"/>
      <c r="C47" s="665"/>
      <c r="D47" s="665"/>
    </row>
    <row r="48" spans="1:4" x14ac:dyDescent="0.2">
      <c r="A48" s="805" t="s">
        <v>550</v>
      </c>
      <c r="B48" s="806"/>
      <c r="C48" s="665"/>
      <c r="D48" s="665"/>
    </row>
    <row r="49" spans="1:4" ht="13.5" thickBot="1" x14ac:dyDescent="0.25"/>
    <row r="50" spans="1:4" s="70" customFormat="1" ht="26.25" thickBot="1" x14ac:dyDescent="0.25">
      <c r="A50" s="214" t="s">
        <v>304</v>
      </c>
      <c r="B50" s="227" t="s">
        <v>305</v>
      </c>
      <c r="C50" s="227" t="s">
        <v>306</v>
      </c>
      <c r="D50" s="216" t="s">
        <v>307</v>
      </c>
    </row>
    <row r="51" spans="1:4" s="48" customFormat="1" ht="13.5" thickBot="1" x14ac:dyDescent="0.25">
      <c r="A51" s="221" t="s">
        <v>554</v>
      </c>
      <c r="B51" s="222" t="s">
        <v>555</v>
      </c>
      <c r="C51" s="222" t="s">
        <v>556</v>
      </c>
      <c r="D51" s="223" t="s">
        <v>557</v>
      </c>
    </row>
    <row r="52" spans="1:4" x14ac:dyDescent="0.2">
      <c r="A52" s="230" t="s">
        <v>271</v>
      </c>
      <c r="B52" s="106" t="s">
        <v>279</v>
      </c>
      <c r="C52" s="813"/>
      <c r="D52" s="814"/>
    </row>
    <row r="53" spans="1:4" ht="25.5" x14ac:dyDescent="0.2">
      <c r="A53" s="229"/>
      <c r="B53" s="103" t="s">
        <v>280</v>
      </c>
      <c r="C53" s="813"/>
      <c r="D53" s="814"/>
    </row>
    <row r="54" spans="1:4" x14ac:dyDescent="0.2">
      <c r="A54" s="229"/>
      <c r="B54" s="104" t="s">
        <v>281</v>
      </c>
      <c r="C54" s="813"/>
      <c r="D54" s="814"/>
    </row>
    <row r="55" spans="1:4" x14ac:dyDescent="0.2">
      <c r="A55" s="229"/>
      <c r="B55" s="104" t="s">
        <v>282</v>
      </c>
      <c r="C55" s="813"/>
      <c r="D55" s="814"/>
    </row>
    <row r="56" spans="1:4" x14ac:dyDescent="0.2">
      <c r="A56" s="229"/>
      <c r="B56" s="109" t="s">
        <v>318</v>
      </c>
      <c r="C56" s="813"/>
      <c r="D56" s="814"/>
    </row>
    <row r="57" spans="1:4" x14ac:dyDescent="0.2">
      <c r="A57" s="229"/>
      <c r="B57" s="104" t="s">
        <v>283</v>
      </c>
      <c r="C57" s="813"/>
      <c r="D57" s="814"/>
    </row>
    <row r="58" spans="1:4" x14ac:dyDescent="0.2">
      <c r="A58" s="229"/>
      <c r="B58" s="104" t="s">
        <v>284</v>
      </c>
      <c r="C58" s="813"/>
      <c r="D58" s="814"/>
    </row>
    <row r="59" spans="1:4" x14ac:dyDescent="0.2">
      <c r="A59" s="229"/>
      <c r="B59" s="104" t="s">
        <v>285</v>
      </c>
      <c r="C59" s="813"/>
      <c r="D59" s="814"/>
    </row>
    <row r="60" spans="1:4" x14ac:dyDescent="0.2">
      <c r="A60" s="229"/>
      <c r="B60" s="104" t="s">
        <v>286</v>
      </c>
      <c r="C60" s="813"/>
      <c r="D60" s="814"/>
    </row>
    <row r="61" spans="1:4" x14ac:dyDescent="0.2">
      <c r="A61" s="229"/>
      <c r="B61" s="104" t="s">
        <v>287</v>
      </c>
      <c r="C61" s="813"/>
      <c r="D61" s="814"/>
    </row>
    <row r="62" spans="1:4" x14ac:dyDescent="0.2">
      <c r="A62" s="229"/>
      <c r="B62" s="104" t="s">
        <v>288</v>
      </c>
      <c r="C62" s="813"/>
      <c r="D62" s="814"/>
    </row>
    <row r="63" spans="1:4" x14ac:dyDescent="0.2">
      <c r="A63" s="229"/>
      <c r="B63" s="110" t="s">
        <v>319</v>
      </c>
      <c r="C63" s="813"/>
      <c r="D63" s="814"/>
    </row>
    <row r="64" spans="1:4" x14ac:dyDescent="0.2">
      <c r="A64" s="229"/>
      <c r="B64" s="105" t="s">
        <v>289</v>
      </c>
      <c r="C64" s="813"/>
      <c r="D64" s="814"/>
    </row>
    <row r="65" spans="1:4" ht="25.5" x14ac:dyDescent="0.2">
      <c r="A65" s="229"/>
      <c r="B65" s="103" t="s">
        <v>290</v>
      </c>
      <c r="C65" s="813"/>
      <c r="D65" s="814"/>
    </row>
    <row r="66" spans="1:4" x14ac:dyDescent="0.2">
      <c r="A66" s="229"/>
      <c r="B66" s="104" t="s">
        <v>291</v>
      </c>
      <c r="C66" s="813"/>
      <c r="D66" s="814"/>
    </row>
    <row r="67" spans="1:4" x14ac:dyDescent="0.2">
      <c r="A67" s="229"/>
      <c r="B67" s="102" t="s">
        <v>292</v>
      </c>
      <c r="C67" s="813"/>
      <c r="D67" s="814"/>
    </row>
    <row r="68" spans="1:4" x14ac:dyDescent="0.2">
      <c r="A68" s="229"/>
      <c r="B68" s="102" t="s">
        <v>293</v>
      </c>
      <c r="C68" s="813"/>
      <c r="D68" s="814"/>
    </row>
    <row r="69" spans="1:4" x14ac:dyDescent="0.2">
      <c r="A69" s="229"/>
      <c r="B69" s="110" t="s">
        <v>320</v>
      </c>
      <c r="C69" s="813"/>
      <c r="D69" s="814"/>
    </row>
    <row r="70" spans="1:4" x14ac:dyDescent="0.2">
      <c r="A70" s="229"/>
      <c r="B70" s="111" t="s">
        <v>321</v>
      </c>
      <c r="C70" s="813"/>
      <c r="D70" s="814"/>
    </row>
    <row r="71" spans="1:4" ht="25.5" x14ac:dyDescent="0.2">
      <c r="A71" s="229"/>
      <c r="B71" s="103" t="s">
        <v>294</v>
      </c>
      <c r="C71" s="813"/>
      <c r="D71" s="814"/>
    </row>
    <row r="72" spans="1:4" x14ac:dyDescent="0.2">
      <c r="A72" s="229"/>
      <c r="B72" s="106" t="s">
        <v>295</v>
      </c>
      <c r="C72" s="813"/>
      <c r="D72" s="814"/>
    </row>
    <row r="73" spans="1:4" ht="38.25" x14ac:dyDescent="0.2">
      <c r="A73" s="229"/>
      <c r="B73" s="103" t="s">
        <v>296</v>
      </c>
      <c r="C73" s="813"/>
      <c r="D73" s="814"/>
    </row>
    <row r="74" spans="1:4" x14ac:dyDescent="0.2">
      <c r="A74" s="229"/>
      <c r="B74" s="106" t="s">
        <v>297</v>
      </c>
      <c r="C74" s="813"/>
      <c r="D74" s="814"/>
    </row>
    <row r="75" spans="1:4" ht="53.25" x14ac:dyDescent="0.2">
      <c r="A75" s="229"/>
      <c r="B75" s="107" t="s">
        <v>298</v>
      </c>
      <c r="C75" s="813"/>
      <c r="D75" s="808"/>
    </row>
    <row r="76" spans="1:4" ht="51" x14ac:dyDescent="0.2">
      <c r="A76" s="211" t="s">
        <v>272</v>
      </c>
      <c r="B76" s="100" t="s">
        <v>314</v>
      </c>
      <c r="C76" s="809"/>
      <c r="D76" s="810"/>
    </row>
    <row r="77" spans="1:4" ht="38.25" x14ac:dyDescent="0.2">
      <c r="A77" s="211" t="s">
        <v>273</v>
      </c>
      <c r="B77" s="98" t="s">
        <v>274</v>
      </c>
      <c r="C77" s="809"/>
      <c r="D77" s="810"/>
    </row>
    <row r="78" spans="1:4" x14ac:dyDescent="0.2">
      <c r="A78" s="60" t="s">
        <v>275</v>
      </c>
      <c r="B78" s="99" t="s">
        <v>278</v>
      </c>
      <c r="C78" s="809"/>
      <c r="D78" s="810"/>
    </row>
    <row r="79" spans="1:4" ht="26.25" thickBot="1" x14ac:dyDescent="0.25">
      <c r="A79" s="212" t="s">
        <v>277</v>
      </c>
      <c r="B79" s="213" t="s">
        <v>315</v>
      </c>
      <c r="C79" s="811"/>
      <c r="D79" s="812"/>
    </row>
    <row r="80" spans="1:4" x14ac:dyDescent="0.2">
      <c r="A80" s="665"/>
      <c r="B80" s="665"/>
      <c r="C80" s="665"/>
      <c r="D80" s="665"/>
    </row>
    <row r="81" spans="1:4" x14ac:dyDescent="0.2">
      <c r="A81" s="803"/>
      <c r="B81" s="665"/>
      <c r="C81" s="665" t="s">
        <v>182</v>
      </c>
      <c r="D81" s="665"/>
    </row>
    <row r="82" spans="1:4" x14ac:dyDescent="0.2">
      <c r="A82" s="806"/>
      <c r="B82" s="806"/>
      <c r="C82" s="806"/>
      <c r="D82" s="806"/>
    </row>
    <row r="83" spans="1:4" x14ac:dyDescent="0.2">
      <c r="A83" s="806"/>
      <c r="B83" s="806"/>
      <c r="C83" s="806"/>
      <c r="D83" s="804" t="s">
        <v>553</v>
      </c>
    </row>
    <row r="84" spans="1:4" x14ac:dyDescent="0.2">
      <c r="A84" s="806"/>
      <c r="B84" s="806"/>
      <c r="C84" s="806"/>
      <c r="D84" s="806"/>
    </row>
    <row r="85" spans="1:4" x14ac:dyDescent="0.2">
      <c r="A85" s="805" t="s">
        <v>560</v>
      </c>
      <c r="B85" s="806"/>
      <c r="C85" s="806"/>
      <c r="D85" s="806"/>
    </row>
    <row r="86" spans="1:4" x14ac:dyDescent="0.2">
      <c r="A86" s="806"/>
      <c r="B86" s="806"/>
      <c r="C86" s="806"/>
      <c r="D86" s="806"/>
    </row>
    <row r="87" spans="1:4" x14ac:dyDescent="0.2">
      <c r="A87" s="805" t="s">
        <v>561</v>
      </c>
      <c r="B87" s="806"/>
      <c r="C87" s="806"/>
      <c r="D87" s="806"/>
    </row>
    <row r="88" spans="1:4" x14ac:dyDescent="0.2">
      <c r="A88" s="806"/>
      <c r="B88" s="806"/>
      <c r="C88" s="806"/>
      <c r="D88" s="806"/>
    </row>
    <row r="89" spans="1:4" x14ac:dyDescent="0.2">
      <c r="A89" s="805" t="s">
        <v>550</v>
      </c>
      <c r="B89" s="806"/>
      <c r="C89" s="806"/>
      <c r="D89" s="806"/>
    </row>
    <row r="90" spans="1:4" ht="13.5" thickBot="1" x14ac:dyDescent="0.25"/>
    <row r="91" spans="1:4" s="92" customFormat="1" ht="26.25" thickBot="1" x14ac:dyDescent="0.3">
      <c r="A91" s="214" t="s">
        <v>304</v>
      </c>
      <c r="B91" s="215" t="s">
        <v>305</v>
      </c>
      <c r="C91" s="215" t="s">
        <v>306</v>
      </c>
      <c r="D91" s="216" t="s">
        <v>307</v>
      </c>
    </row>
    <row r="92" spans="1:4" ht="13.5" thickBot="1" x14ac:dyDescent="0.25">
      <c r="A92" s="221" t="s">
        <v>554</v>
      </c>
      <c r="B92" s="222" t="s">
        <v>555</v>
      </c>
      <c r="C92" s="222" t="s">
        <v>556</v>
      </c>
      <c r="D92" s="223" t="s">
        <v>557</v>
      </c>
    </row>
    <row r="93" spans="1:4" x14ac:dyDescent="0.2">
      <c r="A93" s="230" t="s">
        <v>271</v>
      </c>
      <c r="B93" s="116" t="s">
        <v>279</v>
      </c>
      <c r="C93" s="815"/>
      <c r="D93" s="814"/>
    </row>
    <row r="94" spans="1:4" ht="38.25" x14ac:dyDescent="0.2">
      <c r="A94" s="229"/>
      <c r="B94" s="112" t="s">
        <v>299</v>
      </c>
      <c r="C94" s="815"/>
      <c r="D94" s="814"/>
    </row>
    <row r="95" spans="1:4" x14ac:dyDescent="0.2">
      <c r="A95" s="229"/>
      <c r="B95" s="113" t="s">
        <v>281</v>
      </c>
      <c r="C95" s="815"/>
      <c r="D95" s="814"/>
    </row>
    <row r="96" spans="1:4" x14ac:dyDescent="0.2">
      <c r="A96" s="229"/>
      <c r="B96" s="117" t="s">
        <v>322</v>
      </c>
      <c r="C96" s="815"/>
      <c r="D96" s="814"/>
    </row>
    <row r="97" spans="1:4" x14ac:dyDescent="0.2">
      <c r="A97" s="229"/>
      <c r="B97" s="113" t="s">
        <v>284</v>
      </c>
      <c r="C97" s="815"/>
      <c r="D97" s="814"/>
    </row>
    <row r="98" spans="1:4" x14ac:dyDescent="0.2">
      <c r="A98" s="229"/>
      <c r="B98" s="114" t="s">
        <v>283</v>
      </c>
      <c r="C98" s="815"/>
      <c r="D98" s="814"/>
    </row>
    <row r="99" spans="1:4" x14ac:dyDescent="0.2">
      <c r="A99" s="229"/>
      <c r="B99" s="113" t="s">
        <v>285</v>
      </c>
      <c r="C99" s="815"/>
      <c r="D99" s="814"/>
    </row>
    <row r="100" spans="1:4" x14ac:dyDescent="0.2">
      <c r="A100" s="229"/>
      <c r="B100" s="113" t="s">
        <v>286</v>
      </c>
      <c r="C100" s="815"/>
      <c r="D100" s="814"/>
    </row>
    <row r="101" spans="1:4" x14ac:dyDescent="0.2">
      <c r="A101" s="229"/>
      <c r="B101" s="113" t="s">
        <v>287</v>
      </c>
      <c r="C101" s="815"/>
      <c r="D101" s="814"/>
    </row>
    <row r="102" spans="1:4" x14ac:dyDescent="0.2">
      <c r="A102" s="229"/>
      <c r="B102" s="113" t="s">
        <v>288</v>
      </c>
      <c r="C102" s="815"/>
      <c r="D102" s="814"/>
    </row>
    <row r="103" spans="1:4" x14ac:dyDescent="0.2">
      <c r="A103" s="229"/>
      <c r="B103" s="118" t="s">
        <v>319</v>
      </c>
      <c r="C103" s="815"/>
      <c r="D103" s="814"/>
    </row>
    <row r="104" spans="1:4" x14ac:dyDescent="0.2">
      <c r="A104" s="229"/>
      <c r="B104" s="115" t="s">
        <v>289</v>
      </c>
      <c r="C104" s="815"/>
      <c r="D104" s="814"/>
    </row>
    <row r="105" spans="1:4" ht="25.5" x14ac:dyDescent="0.2">
      <c r="A105" s="229"/>
      <c r="B105" s="112" t="s">
        <v>290</v>
      </c>
      <c r="C105" s="815"/>
      <c r="D105" s="814"/>
    </row>
    <row r="106" spans="1:4" ht="25.5" x14ac:dyDescent="0.2">
      <c r="A106" s="229"/>
      <c r="B106" s="112" t="s">
        <v>300</v>
      </c>
      <c r="C106" s="815"/>
      <c r="D106" s="814"/>
    </row>
    <row r="107" spans="1:4" x14ac:dyDescent="0.2">
      <c r="A107" s="229"/>
      <c r="B107" s="108" t="s">
        <v>293</v>
      </c>
      <c r="C107" s="815"/>
      <c r="D107" s="814"/>
    </row>
    <row r="108" spans="1:4" ht="78.75" x14ac:dyDescent="0.2">
      <c r="A108" s="229"/>
      <c r="B108" s="119" t="s">
        <v>323</v>
      </c>
      <c r="C108" s="815"/>
      <c r="D108" s="814"/>
    </row>
    <row r="109" spans="1:4" ht="25.5" x14ac:dyDescent="0.2">
      <c r="A109" s="229"/>
      <c r="B109" s="112" t="s">
        <v>301</v>
      </c>
      <c r="C109" s="815"/>
      <c r="D109" s="814"/>
    </row>
    <row r="110" spans="1:4" x14ac:dyDescent="0.2">
      <c r="A110" s="229"/>
      <c r="B110" s="114" t="s">
        <v>302</v>
      </c>
      <c r="C110" s="815"/>
      <c r="D110" s="814"/>
    </row>
    <row r="111" spans="1:4" x14ac:dyDescent="0.2">
      <c r="A111" s="229"/>
      <c r="B111" s="117" t="s">
        <v>324</v>
      </c>
      <c r="C111" s="815"/>
      <c r="D111" s="814"/>
    </row>
    <row r="112" spans="1:4" ht="25.5" x14ac:dyDescent="0.2">
      <c r="A112" s="229"/>
      <c r="B112" s="112" t="s">
        <v>294</v>
      </c>
      <c r="C112" s="815"/>
      <c r="D112" s="814"/>
    </row>
    <row r="113" spans="1:4" x14ac:dyDescent="0.2">
      <c r="A113" s="229"/>
      <c r="B113" s="116" t="s">
        <v>295</v>
      </c>
      <c r="C113" s="815"/>
      <c r="D113" s="814"/>
    </row>
    <row r="114" spans="1:4" ht="38.25" x14ac:dyDescent="0.2">
      <c r="A114" s="229"/>
      <c r="B114" s="112" t="s">
        <v>296</v>
      </c>
      <c r="C114" s="815"/>
      <c r="D114" s="814"/>
    </row>
    <row r="115" spans="1:4" ht="129.75" x14ac:dyDescent="0.2">
      <c r="A115" s="231"/>
      <c r="B115" s="120" t="s">
        <v>325</v>
      </c>
      <c r="C115" s="816"/>
      <c r="D115" s="808"/>
    </row>
    <row r="116" spans="1:4" ht="51" x14ac:dyDescent="0.2">
      <c r="A116" s="217" t="s">
        <v>272</v>
      </c>
      <c r="B116" s="121" t="s">
        <v>314</v>
      </c>
      <c r="C116" s="807"/>
      <c r="D116" s="808"/>
    </row>
    <row r="117" spans="1:4" ht="38.25" x14ac:dyDescent="0.2">
      <c r="A117" s="211" t="s">
        <v>273</v>
      </c>
      <c r="B117" s="98" t="s">
        <v>274</v>
      </c>
      <c r="C117" s="809"/>
      <c r="D117" s="810"/>
    </row>
    <row r="118" spans="1:4" x14ac:dyDescent="0.2">
      <c r="A118" s="60" t="s">
        <v>275</v>
      </c>
      <c r="B118" s="99" t="s">
        <v>278</v>
      </c>
      <c r="C118" s="809"/>
      <c r="D118" s="810"/>
    </row>
    <row r="119" spans="1:4" ht="26.25" thickBot="1" x14ac:dyDescent="0.25">
      <c r="A119" s="225" t="s">
        <v>277</v>
      </c>
      <c r="B119" s="213" t="s">
        <v>315</v>
      </c>
      <c r="C119" s="811"/>
      <c r="D119" s="812"/>
    </row>
    <row r="120" spans="1:4" x14ac:dyDescent="0.2">
      <c r="A120" s="665"/>
      <c r="B120" s="665"/>
      <c r="C120" s="665"/>
      <c r="D120" s="665"/>
    </row>
    <row r="121" spans="1:4" x14ac:dyDescent="0.2">
      <c r="A121" s="803"/>
      <c r="B121" s="665"/>
      <c r="C121" s="665" t="s">
        <v>182</v>
      </c>
      <c r="D121" s="665"/>
    </row>
    <row r="122" spans="1:4" x14ac:dyDescent="0.2">
      <c r="A122" s="665"/>
      <c r="B122" s="665"/>
      <c r="C122" s="665"/>
      <c r="D122" s="665"/>
    </row>
    <row r="123" spans="1:4" x14ac:dyDescent="0.2">
      <c r="A123" s="806"/>
      <c r="B123" s="806"/>
      <c r="C123" s="806"/>
      <c r="D123" s="804" t="s">
        <v>553</v>
      </c>
    </row>
    <row r="124" spans="1:4" x14ac:dyDescent="0.2">
      <c r="A124" s="806"/>
      <c r="B124" s="806"/>
      <c r="C124" s="806"/>
      <c r="D124" s="806"/>
    </row>
    <row r="125" spans="1:4" x14ac:dyDescent="0.2">
      <c r="A125" s="805" t="s">
        <v>562</v>
      </c>
      <c r="B125" s="806"/>
      <c r="C125" s="806"/>
      <c r="D125" s="806"/>
    </row>
    <row r="126" spans="1:4" x14ac:dyDescent="0.2">
      <c r="A126" s="806"/>
      <c r="B126" s="806"/>
      <c r="C126" s="806"/>
      <c r="D126" s="806"/>
    </row>
    <row r="127" spans="1:4" x14ac:dyDescent="0.2">
      <c r="A127" s="805" t="s">
        <v>563</v>
      </c>
      <c r="B127" s="806"/>
      <c r="C127" s="806"/>
      <c r="D127" s="806"/>
    </row>
    <row r="128" spans="1:4" x14ac:dyDescent="0.2">
      <c r="A128" s="806"/>
      <c r="B128" s="806"/>
      <c r="C128" s="806"/>
      <c r="D128" s="806"/>
    </row>
    <row r="129" spans="1:4" x14ac:dyDescent="0.2">
      <c r="A129" s="805" t="s">
        <v>550</v>
      </c>
      <c r="B129" s="806"/>
      <c r="C129" s="806"/>
      <c r="D129" s="806"/>
    </row>
    <row r="130" spans="1:4" ht="13.5" thickBot="1" x14ac:dyDescent="0.25">
      <c r="A130" s="665"/>
      <c r="B130" s="665"/>
      <c r="C130" s="665"/>
      <c r="D130" s="665"/>
    </row>
    <row r="131" spans="1:4" s="95" customFormat="1" ht="26.25" thickBot="1" x14ac:dyDescent="0.3">
      <c r="A131" s="214" t="s">
        <v>304</v>
      </c>
      <c r="B131" s="215" t="s">
        <v>305</v>
      </c>
      <c r="C131" s="215" t="s">
        <v>306</v>
      </c>
      <c r="D131" s="216" t="s">
        <v>307</v>
      </c>
    </row>
    <row r="132" spans="1:4" ht="13.5" thickBot="1" x14ac:dyDescent="0.25">
      <c r="A132" s="221" t="s">
        <v>554</v>
      </c>
      <c r="B132" s="222" t="s">
        <v>555</v>
      </c>
      <c r="C132" s="222" t="s">
        <v>556</v>
      </c>
      <c r="D132" s="223" t="s">
        <v>557</v>
      </c>
    </row>
    <row r="133" spans="1:4" ht="409.5" x14ac:dyDescent="0.2">
      <c r="A133" s="230" t="s">
        <v>271</v>
      </c>
      <c r="B133" s="119" t="s">
        <v>330</v>
      </c>
      <c r="C133" s="815"/>
      <c r="D133" s="814"/>
    </row>
    <row r="134" spans="1:4" ht="155.25" x14ac:dyDescent="0.2">
      <c r="A134" s="231"/>
      <c r="B134" s="120" t="s">
        <v>331</v>
      </c>
      <c r="C134" s="816"/>
      <c r="D134" s="808"/>
    </row>
    <row r="135" spans="1:4" ht="51" x14ac:dyDescent="0.2">
      <c r="A135" s="217" t="s">
        <v>326</v>
      </c>
      <c r="B135" s="121" t="s">
        <v>314</v>
      </c>
      <c r="C135" s="807"/>
      <c r="D135" s="808"/>
    </row>
    <row r="136" spans="1:4" ht="38.25" x14ac:dyDescent="0.2">
      <c r="A136" s="211" t="s">
        <v>327</v>
      </c>
      <c r="B136" s="98" t="s">
        <v>274</v>
      </c>
      <c r="C136" s="809"/>
      <c r="D136" s="810"/>
    </row>
    <row r="137" spans="1:4" x14ac:dyDescent="0.2">
      <c r="A137" s="60" t="s">
        <v>328</v>
      </c>
      <c r="B137" s="99" t="s">
        <v>278</v>
      </c>
      <c r="C137" s="809"/>
      <c r="D137" s="810"/>
    </row>
    <row r="138" spans="1:4" ht="26.25" thickBot="1" x14ac:dyDescent="0.25">
      <c r="A138" s="225" t="s">
        <v>329</v>
      </c>
      <c r="B138" s="213" t="s">
        <v>315</v>
      </c>
      <c r="C138" s="811"/>
      <c r="D138" s="812"/>
    </row>
    <row r="139" spans="1:4" x14ac:dyDescent="0.2">
      <c r="A139" s="665"/>
      <c r="B139" s="665"/>
      <c r="C139" s="665"/>
      <c r="D139" s="665"/>
    </row>
    <row r="140" spans="1:4" x14ac:dyDescent="0.2">
      <c r="A140" s="665"/>
      <c r="B140" s="665"/>
      <c r="C140" s="665" t="s">
        <v>182</v>
      </c>
      <c r="D140" s="665"/>
    </row>
    <row r="141" spans="1:4" x14ac:dyDescent="0.2">
      <c r="A141" s="665"/>
      <c r="B141" s="665"/>
      <c r="C141" s="665"/>
      <c r="D141" s="804" t="s">
        <v>553</v>
      </c>
    </row>
    <row r="142" spans="1:4" x14ac:dyDescent="0.2">
      <c r="A142" s="665"/>
      <c r="B142" s="665"/>
      <c r="C142" s="665"/>
      <c r="D142" s="665"/>
    </row>
    <row r="143" spans="1:4" x14ac:dyDescent="0.2">
      <c r="A143" s="805" t="s">
        <v>564</v>
      </c>
      <c r="B143" s="806"/>
      <c r="C143" s="806"/>
      <c r="D143" s="806"/>
    </row>
    <row r="144" spans="1:4" x14ac:dyDescent="0.2">
      <c r="A144" s="806"/>
      <c r="B144" s="806"/>
      <c r="C144" s="806"/>
      <c r="D144" s="806"/>
    </row>
    <row r="145" spans="1:4" x14ac:dyDescent="0.2">
      <c r="A145" s="805" t="s">
        <v>565</v>
      </c>
      <c r="B145" s="806"/>
      <c r="C145" s="806"/>
      <c r="D145" s="806"/>
    </row>
    <row r="146" spans="1:4" x14ac:dyDescent="0.2">
      <c r="A146" s="805" t="s">
        <v>550</v>
      </c>
      <c r="B146" s="806"/>
      <c r="C146" s="806"/>
      <c r="D146" s="806"/>
    </row>
    <row r="147" spans="1:4" ht="13.5" thickBot="1" x14ac:dyDescent="0.25">
      <c r="A147" s="665"/>
      <c r="B147" s="665"/>
      <c r="C147" s="665"/>
      <c r="D147" s="665"/>
    </row>
    <row r="148" spans="1:4" s="70" customFormat="1" ht="26.25" thickBot="1" x14ac:dyDescent="0.25">
      <c r="A148" s="214" t="s">
        <v>304</v>
      </c>
      <c r="B148" s="227" t="s">
        <v>305</v>
      </c>
      <c r="C148" s="227" t="s">
        <v>306</v>
      </c>
      <c r="D148" s="216" t="s">
        <v>307</v>
      </c>
    </row>
    <row r="149" spans="1:4" ht="13.5" thickBot="1" x14ac:dyDescent="0.25">
      <c r="A149" s="221" t="s">
        <v>554</v>
      </c>
      <c r="B149" s="222" t="s">
        <v>555</v>
      </c>
      <c r="C149" s="222" t="s">
        <v>556</v>
      </c>
      <c r="D149" s="223" t="s">
        <v>557</v>
      </c>
    </row>
    <row r="150" spans="1:4" ht="257.25" x14ac:dyDescent="0.2">
      <c r="A150" s="217" t="s">
        <v>271</v>
      </c>
      <c r="B150" s="121" t="s">
        <v>332</v>
      </c>
      <c r="C150" s="817"/>
      <c r="D150" s="808"/>
    </row>
    <row r="151" spans="1:4" ht="51" x14ac:dyDescent="0.2">
      <c r="A151" s="211" t="s">
        <v>326</v>
      </c>
      <c r="B151" s="100" t="s">
        <v>314</v>
      </c>
      <c r="C151" s="818"/>
      <c r="D151" s="810"/>
    </row>
    <row r="152" spans="1:4" ht="38.25" x14ac:dyDescent="0.2">
      <c r="A152" s="211" t="s">
        <v>327</v>
      </c>
      <c r="B152" s="98" t="s">
        <v>274</v>
      </c>
      <c r="C152" s="818"/>
      <c r="D152" s="810"/>
    </row>
    <row r="153" spans="1:4" x14ac:dyDescent="0.2">
      <c r="A153" s="60" t="s">
        <v>328</v>
      </c>
      <c r="B153" s="99" t="s">
        <v>303</v>
      </c>
      <c r="C153" s="818"/>
      <c r="D153" s="810"/>
    </row>
    <row r="154" spans="1:4" ht="26.25" thickBot="1" x14ac:dyDescent="0.25">
      <c r="A154" s="225" t="s">
        <v>329</v>
      </c>
      <c r="B154" s="213" t="s">
        <v>315</v>
      </c>
      <c r="C154" s="819"/>
      <c r="D154" s="812"/>
    </row>
    <row r="155" spans="1:4" x14ac:dyDescent="0.2">
      <c r="A155" s="665"/>
      <c r="B155" s="665"/>
      <c r="C155" s="665"/>
      <c r="D155" s="665"/>
    </row>
    <row r="156" spans="1:4" x14ac:dyDescent="0.2">
      <c r="A156" s="803"/>
      <c r="B156" s="665"/>
      <c r="C156" s="665" t="s">
        <v>182</v>
      </c>
      <c r="D156" s="665"/>
    </row>
    <row r="157" spans="1:4" x14ac:dyDescent="0.2">
      <c r="A157" s="806"/>
      <c r="B157" s="806"/>
      <c r="C157" s="806"/>
      <c r="D157" s="806"/>
    </row>
    <row r="158" spans="1:4" x14ac:dyDescent="0.2">
      <c r="A158" s="806"/>
      <c r="B158" s="806"/>
      <c r="C158" s="806"/>
      <c r="D158" s="804" t="s">
        <v>553</v>
      </c>
    </row>
    <row r="159" spans="1:4" x14ac:dyDescent="0.2">
      <c r="A159" s="806"/>
      <c r="B159" s="806"/>
      <c r="C159" s="806"/>
      <c r="D159" s="806"/>
    </row>
    <row r="160" spans="1:4" x14ac:dyDescent="0.2">
      <c r="A160" s="805" t="s">
        <v>566</v>
      </c>
      <c r="B160" s="806"/>
      <c r="C160" s="806"/>
      <c r="D160" s="806"/>
    </row>
    <row r="161" spans="1:4" x14ac:dyDescent="0.2">
      <c r="A161" s="806"/>
      <c r="B161" s="806"/>
      <c r="C161" s="806"/>
      <c r="D161" s="806"/>
    </row>
    <row r="162" spans="1:4" x14ac:dyDescent="0.2">
      <c r="A162" s="805" t="s">
        <v>567</v>
      </c>
      <c r="B162" s="806"/>
      <c r="C162" s="806"/>
      <c r="D162" s="806"/>
    </row>
    <row r="163" spans="1:4" x14ac:dyDescent="0.2">
      <c r="A163" s="806"/>
      <c r="B163" s="806"/>
      <c r="C163" s="806"/>
      <c r="D163" s="806"/>
    </row>
    <row r="164" spans="1:4" x14ac:dyDescent="0.2">
      <c r="A164" s="805" t="s">
        <v>568</v>
      </c>
      <c r="B164" s="806"/>
      <c r="C164" s="806"/>
      <c r="D164" s="806"/>
    </row>
    <row r="165" spans="1:4" ht="13.5" thickBot="1" x14ac:dyDescent="0.25"/>
    <row r="166" spans="1:4" s="92" customFormat="1" ht="26.25" thickBot="1" x14ac:dyDescent="0.3">
      <c r="A166" s="214" t="s">
        <v>304</v>
      </c>
      <c r="B166" s="215" t="s">
        <v>305</v>
      </c>
      <c r="C166" s="215" t="s">
        <v>306</v>
      </c>
      <c r="D166" s="216" t="s">
        <v>307</v>
      </c>
    </row>
    <row r="167" spans="1:4" ht="13.5" thickBot="1" x14ac:dyDescent="0.25">
      <c r="A167" s="218" t="s">
        <v>267</v>
      </c>
      <c r="B167" s="219" t="s">
        <v>268</v>
      </c>
      <c r="C167" s="219" t="s">
        <v>269</v>
      </c>
      <c r="D167" s="220" t="s">
        <v>270</v>
      </c>
    </row>
    <row r="168" spans="1:4" ht="170.25" x14ac:dyDescent="0.2">
      <c r="A168" s="217" t="s">
        <v>271</v>
      </c>
      <c r="B168" s="121" t="s">
        <v>333</v>
      </c>
      <c r="C168" s="817"/>
      <c r="D168" s="808"/>
    </row>
    <row r="169" spans="1:4" ht="51" x14ac:dyDescent="0.2">
      <c r="A169" s="211" t="s">
        <v>326</v>
      </c>
      <c r="B169" s="100" t="s">
        <v>314</v>
      </c>
      <c r="C169" s="818"/>
      <c r="D169" s="810"/>
    </row>
    <row r="170" spans="1:4" ht="38.25" x14ac:dyDescent="0.2">
      <c r="A170" s="211" t="s">
        <v>327</v>
      </c>
      <c r="B170" s="98" t="s">
        <v>274</v>
      </c>
      <c r="C170" s="818"/>
      <c r="D170" s="810"/>
    </row>
    <row r="171" spans="1:4" x14ac:dyDescent="0.2">
      <c r="A171" s="60" t="s">
        <v>328</v>
      </c>
      <c r="B171" s="99" t="s">
        <v>303</v>
      </c>
      <c r="C171" s="818"/>
      <c r="D171" s="810"/>
    </row>
    <row r="172" spans="1:4" ht="26.25" thickBot="1" x14ac:dyDescent="0.25">
      <c r="A172" s="225" t="s">
        <v>329</v>
      </c>
      <c r="B172" s="213" t="s">
        <v>315</v>
      </c>
      <c r="C172" s="819"/>
      <c r="D172" s="812"/>
    </row>
    <row r="174" spans="1:4" x14ac:dyDescent="0.2">
      <c r="A174" s="803"/>
      <c r="B174" s="665"/>
      <c r="C174" s="665" t="s">
        <v>182</v>
      </c>
      <c r="D174" s="665"/>
    </row>
    <row r="175" spans="1:4" x14ac:dyDescent="0.2">
      <c r="A175" s="665"/>
      <c r="B175" s="665"/>
      <c r="C175" s="665"/>
      <c r="D175" s="665"/>
    </row>
    <row r="176" spans="1:4" x14ac:dyDescent="0.2">
      <c r="A176" s="803"/>
      <c r="B176" s="665"/>
      <c r="C176" s="665"/>
      <c r="D176" s="665"/>
    </row>
    <row r="178" spans="1:1" x14ac:dyDescent="0.2">
      <c r="A178" s="94"/>
    </row>
  </sheetData>
  <sheetProtection algorithmName="SHA-512" hashValue="hBjAh5c8a6wQ0oTi2yY9tO5iGNGVad9VKjuzmm25GoCToPNWKPpm5B/pUnbZESOZfKIZl2luLqKrAt2BGWnFDw==" saltValue="2uKYHFF9RzmdpOM0zrbT0g==" spinCount="100000" sheet="1" objects="1" scenarios="1"/>
  <customSheetViews>
    <customSheetView guid="{6CAB3AA1-4052-4182-9A19-891B6FE2556E}" topLeftCell="A160">
      <selection activeCell="B150" sqref="B150"/>
      <pageMargins left="0.7" right="0.7" top="0.75" bottom="0.75" header="0.3" footer="0.3"/>
      <pageSetup paperSize="9" orientation="portrait" r:id="rId1"/>
    </customSheetView>
    <customSheetView guid="{82314C13-0B75-4B07-8D1F-F8CAE284F715}" topLeftCell="A160">
      <selection activeCell="B150" sqref="B150"/>
      <pageMargins left="0.7" right="0.7" top="0.75" bottom="0.75" header="0.3" footer="0.3"/>
      <pageSetup paperSize="9" orientation="portrait" r:id="rId2"/>
    </customSheetView>
    <customSheetView guid="{366BE693-5B0B-4930-93EE-07D42F8809FA}" topLeftCell="A160">
      <selection activeCell="B150" sqref="B150"/>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coef</vt:lpstr>
      <vt:lpstr>centralizator</vt:lpstr>
      <vt:lpstr>F3 hvac</vt:lpstr>
      <vt:lpstr>F3 ct</vt:lpstr>
      <vt:lpstr>CS+SCADA</vt:lpstr>
      <vt:lpstr>F3 gaz</vt:lpstr>
      <vt:lpstr>F4</vt:lpstr>
      <vt:lpstr>F5 hvac</vt:lpstr>
      <vt:lpstr>F5 ct</vt:lpstr>
      <vt:lpstr>F3 OS</vt:lpstr>
      <vt:lpstr>i</vt:lpstr>
      <vt:lpstr>p</vt:lpstr>
      <vt:lpstr>centralizator!Print_Area</vt:lpstr>
      <vt:lpstr>coef!Print_Area</vt:lpstr>
      <vt:lpstr>'CS+SCADA'!Print_Area</vt:lpstr>
      <vt:lpstr>'F3 ct'!Print_Area</vt:lpstr>
      <vt:lpstr>'F3 gaz'!Print_Area</vt:lpstr>
      <vt:lpstr>'F3 hvac'!Print_Area</vt:lpstr>
      <vt:lpstr>'F4'!Print_Area</vt:lpstr>
      <vt:lpstr>'F3 gaz'!Print_Titles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Alexandra Marcu</cp:lastModifiedBy>
  <cp:lastPrinted>2019-11-21T06:56:31Z</cp:lastPrinted>
  <dcterms:created xsi:type="dcterms:W3CDTF">2019-11-01T07:19:38Z</dcterms:created>
  <dcterms:modified xsi:type="dcterms:W3CDTF">2020-02-21T10:39:58Z</dcterms:modified>
</cp:coreProperties>
</file>